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nny\ClearLedgerAnalytics\Export\Model-ARK\"/>
    </mc:Choice>
  </mc:AlternateContent>
  <xr:revisionPtr revIDLastSave="0" documentId="8_{A1116146-6D7C-401C-B9DE-DB2016C7A500}" xr6:coauthVersionLast="47" xr6:coauthVersionMax="47" xr10:uidLastSave="{00000000-0000-0000-0000-000000000000}"/>
  <bookViews>
    <workbookView xWindow="-108" yWindow="-108" windowWidth="23256" windowHeight="12456" xr2:uid="{E5DACEE1-A7C8-4EEC-9935-DE94884AC639}"/>
  </bookViews>
  <sheets>
    <sheet name="PE" sheetId="3" r:id="rId1"/>
    <sheet name="PH" sheetId="2" r:id="rId2"/>
    <sheet name="DOC" sheetId="1" r:id="rId3"/>
  </sheets>
  <definedNames>
    <definedName name="CovMatrixRange" localSheetId="2">OFFSET(#REF!,0,0,ROWS(#REF!),ROWS(#REF!))</definedName>
    <definedName name="CovMatrixRange">OFFSET(#REF!,0,0,ROWS(#REF!),ROWS(#REF!))</definedName>
    <definedName name="Data8_x_axis">OFFSET(#REF!, 0, 0, MAX(1, COUNTA(#REF!)-1), 1)</definedName>
    <definedName name="Data8_y_axis1">OFFSET(#REF!, 0, 0, MAX(1, COUNTA(#REF!)-1), 1)</definedName>
    <definedName name="Data8_y_axis2">OFFSET(#REF!, 0, 0, MAX(1, COUNTA(#REF!)-1), 1)</definedName>
    <definedName name="Data8_y_axis3">OFFSET(#REF!, 0, 0, MAX(1, COUNTA(#REF!)-1), 1)</definedName>
    <definedName name="solver_adj" localSheetId="0" hidden="1">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#REF!</definedName>
    <definedName name="solver_lhs2" localSheetId="0" hidden="1">#REF!</definedName>
    <definedName name="solver_lhs3" localSheetId="0" hidden="1">#REF!</definedName>
    <definedName name="solver_lhs4" localSheetId="0" hidden="1">PE!#REF!</definedName>
    <definedName name="solver_lhs5" localSheetId="0" hidden="1">PE!#REF!</definedName>
    <definedName name="solver_lin" localSheetId="0" hidden="1">2</definedName>
    <definedName name="solver_mip" localSheetId="0" hidden="1">2147483647</definedName>
    <definedName name="solver_mni" localSheetId="0" hidden="1">90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#REF!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hs1" localSheetId="0" hidden="1">1</definedName>
    <definedName name="solver_rhs2" localSheetId="0" hidden="1">#REF!</definedName>
    <definedName name="solver_rhs3" localSheetId="0" hidden="1">#REF!</definedName>
    <definedName name="solver_rhs4" localSheetId="0" hidden="1">PE!#REF!</definedName>
    <definedName name="solver_rhs5" localSheetId="0" hidden="1">20%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90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  <definedName name="Stocks" localSheetId="0" hidden="1">PE!#REF!</definedName>
    <definedName name="WeightsRange" localSheetId="2">OFFSET(#REF!,0,0,ROWS(#REF!),1)</definedName>
    <definedName name="WeightsRange">OFFSET(#REF!,0,0,ROWS(#REF!),1)</definedName>
    <definedName name="WeightsRangeMix" localSheetId="2">OFFSET(#REF!,0,0,ROWS(#REF!),1)</definedName>
    <definedName name="WeightsRangeMix">OFFSET(#REF!,0,0,ROWS(#REF!),1)</definedName>
    <definedName name="WeightsRangeSolve" localSheetId="2">OFFSET(#REF!,0,0,ROWS(#REF!),1)</definedName>
    <definedName name="WeightsRangeSolve">OFFSET(#REF!,0,0,ROWS(#REF!),1)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4" i="3" l="1"/>
  <c r="U23" i="3"/>
  <c r="V23" i="3" s="1"/>
  <c r="U22" i="3"/>
  <c r="V22" i="3" s="1"/>
  <c r="T21" i="3"/>
  <c r="U16" i="3"/>
  <c r="V16" i="3" s="1"/>
  <c r="U15" i="3"/>
  <c r="V15" i="3" s="1"/>
  <c r="U14" i="3"/>
  <c r="V14" i="3" s="1"/>
  <c r="U11" i="3"/>
  <c r="V11" i="3" s="1"/>
  <c r="P54" i="3"/>
  <c r="O54" i="3"/>
  <c r="N54" i="3"/>
  <c r="M54" i="3"/>
  <c r="L54" i="3"/>
  <c r="I54" i="3"/>
  <c r="G54" i="3"/>
  <c r="F54" i="3"/>
  <c r="S21" i="3" s="1"/>
  <c r="E54" i="3"/>
  <c r="D54" i="3"/>
  <c r="H54" i="2"/>
  <c r="I54" i="2" s="1"/>
  <c r="G54" i="2"/>
  <c r="F54" i="2"/>
  <c r="D54" i="2"/>
  <c r="U17" i="3" l="1"/>
  <c r="V17" i="3" s="1"/>
  <c r="U18" i="3"/>
  <c r="V18" i="3" s="1"/>
  <c r="U21" i="3"/>
  <c r="V21" i="3" s="1"/>
  <c r="U12" i="3" l="1"/>
  <c r="V12" i="3" s="1"/>
  <c r="U13" i="3" l="1"/>
  <c r="V13" i="3" s="1"/>
  <c r="J54" i="3" l="1"/>
  <c r="K54" i="3" l="1"/>
</calcChain>
</file>

<file path=xl/sharedStrings.xml><?xml version="1.0" encoding="utf-8"?>
<sst xmlns="http://schemas.openxmlformats.org/spreadsheetml/2006/main" count="413" uniqueCount="234">
  <si>
    <t>ClearLedger Analytics — Portfolio Optimization Summary</t>
  </si>
  <si>
    <t>A simple, confidence-building explanation of how your portfolio is mathematically improved</t>
  </si>
  <si>
    <t>1. Why You’re Receiving This Report</t>
  </si>
  <si>
    <t>This ClearLedger export shows how your portfolio’s return and risk profile changes when its weights are optimized using Modern Portfolio Theory (MPT).</t>
  </si>
  <si>
    <t>ClearLedger does not select stocks or make predictions.</t>
  </si>
  <si>
    <t>It simply takes the positions you already own and determines the most efficient mix of those holdings.</t>
  </si>
  <si>
    <t>This report gives you a transparent view of:</t>
  </si>
  <si>
    <t>•  What you own</t>
  </si>
  <si>
    <t>•  How your current portfolio behaves</t>
  </si>
  <si>
    <t>•  How optimized weights improve return and risk</t>
  </si>
  <si>
    <t>•  The efficiency gain produced by mathematical optimization</t>
  </si>
  <si>
    <t>2. What ClearLedger Actually Does</t>
  </si>
  <si>
    <t>ClearLedger is a quantitative optimization tool.</t>
  </si>
  <si>
    <t>It improves your portfolio by adjusting weights, not by choosing securities.</t>
  </si>
  <si>
    <t>It applies Modern Portfolio Theory to:</t>
  </si>
  <si>
    <t>•  Increase expected return for the same level of risk</t>
  </si>
  <si>
    <t>•  Reduce risk for the same expected return</t>
  </si>
  <si>
    <t>•  Improve both simultaneously</t>
  </si>
  <si>
    <t>ClearLedger does not:</t>
  </si>
  <si>
    <t>•  Pick stocks</t>
  </si>
  <si>
    <t>•  Predict winners</t>
  </si>
  <si>
    <t>•  Time markets</t>
  </si>
  <si>
    <t>•  Replace your investment philosophy</t>
  </si>
  <si>
    <t>You choose the holdings.</t>
  </si>
  <si>
    <t>ClearLedger chooses the weights.</t>
  </si>
  <si>
    <t>3. Asymmetric Scoring — Understanding Your Existing Holdings</t>
  </si>
  <si>
    <t>ClearLedger uses asymmetric scoring to evaluate the characteristics of the positions you already own.</t>
  </si>
  <si>
    <t>It does not score the entire market.</t>
  </si>
  <si>
    <t>It does not select new stocks.</t>
  </si>
  <si>
    <t>It does not build a universe.</t>
  </si>
  <si>
    <t>Instead, asymmetric scoring helps identify:</t>
  </si>
  <si>
    <t>•  Which of your holdings have stronger upside vs downside</t>
  </si>
  <si>
    <t>•  Which positions contribute positively to efficiency</t>
  </si>
  <si>
    <t>•  Which positions weaken risk-adjusted return</t>
  </si>
  <si>
    <t>•  Which holdings behave well under volatility</t>
  </si>
  <si>
    <t>•  Which holdings duplicate exposure</t>
  </si>
  <si>
    <t>This scoring is diagnostic, not predictive.</t>
  </si>
  <si>
    <t>It tells you how each holding behaves, not whether you should own it.</t>
  </si>
  <si>
    <t>4. Buy / Hold / Sell — Tactical Weight Adjustments</t>
  </si>
  <si>
    <t>Buy / Hold / Sell signals in ClearLedger do not mean:</t>
  </si>
  <si>
    <t>•  Buy the stock</t>
  </si>
  <si>
    <t>•  Sell the stock</t>
  </si>
  <si>
    <t>•  Remove the stock</t>
  </si>
  <si>
    <t>•  Predict future performance</t>
  </si>
  <si>
    <t>Instead, they are weight-adjustment signals:</t>
  </si>
  <si>
    <t>•  Buy → increase the weight toward its optimal target</t>
  </si>
  <si>
    <t>•  Sell → decrease the weight away from its optimal target</t>
  </si>
  <si>
    <t>•  Hold → keep the weight stable</t>
  </si>
  <si>
    <t>These signals help the optimizer move your portfolio toward the efficient frontier.</t>
  </si>
  <si>
    <t>They adjust weights, not holdings.</t>
  </si>
  <si>
    <t>Buy/Hold/Sell is not trading advice — it is mathematical guidance for weight optimization.</t>
  </si>
  <si>
    <t>5. What the Performance Engine Shows</t>
  </si>
  <si>
    <t>The Performance Engine compares your current portfolio to your optimized portfolio:</t>
  </si>
  <si>
    <t>•  Expected Return</t>
  </si>
  <si>
    <t>•  Risk (volatility)</t>
  </si>
  <si>
    <t>•  Sharpe Ratio</t>
  </si>
  <si>
    <t>•  Alpha</t>
  </si>
  <si>
    <t>•  Beta</t>
  </si>
  <si>
    <t>•  Correlation</t>
  </si>
  <si>
    <t>•  Actual vs Expected performance</t>
  </si>
  <si>
    <t>It also shows how each holding contributes to risk and return — and how optimization improves the overall profile.</t>
  </si>
  <si>
    <t>6. What the Performance Holdings Sheet Shows</t>
  </si>
  <si>
    <t>The Performance Holdings sheet is a simple snapshot of:</t>
  </si>
  <si>
    <t>•  Each investment you own</t>
  </si>
  <si>
    <t>•  Number of shares</t>
  </si>
  <si>
    <t>•  Market value</t>
  </si>
  <si>
    <t>•  Book value</t>
  </si>
  <si>
    <t>•  Gain or loss</t>
  </si>
  <si>
    <t>•  Weight in the portfolio</t>
  </si>
  <si>
    <t>ClearLedger does not change these holdings — only their weights.</t>
  </si>
  <si>
    <t>7. Why Optimization Matters</t>
  </si>
  <si>
    <t>Portfolio optimization is a mathematical process that improves efficiency without changing your investment strategy.</t>
  </si>
  <si>
    <t>It is built on three principles:</t>
  </si>
  <si>
    <t>1. Diversification reduces risk without reducing return</t>
  </si>
  <si>
    <t>Different holdings behave differently.</t>
  </si>
  <si>
    <t>The right mix creates a smoother, more resilient portfolio.</t>
  </si>
  <si>
    <t>2. Some positions add more risk than return</t>
  </si>
  <si>
    <t>Optimization identifies positions that:</t>
  </si>
  <si>
    <t>•  Add unnecessary volatility</t>
  </si>
  <si>
    <t>•  Duplicate exposure</t>
  </si>
  <si>
    <t>•  Weaken efficiency</t>
  </si>
  <si>
    <t>These positions receive lower weights.</t>
  </si>
  <si>
    <t>3. The best portfolios balance risk and reward</t>
  </si>
  <si>
    <t>ClearLedger evaluates:</t>
  </si>
  <si>
    <t>•  Expected return</t>
  </si>
  <si>
    <t>•  Volatility</t>
  </si>
  <si>
    <t>•  Market sensitivity</t>
  </si>
  <si>
    <t>•  Diversification</t>
  </si>
  <si>
    <t>•  Correlation structure</t>
  </si>
  <si>
    <t>Then it recommends a mix that maximizes return for the level of risk you are comfortable with.</t>
  </si>
  <si>
    <t>This is the foundation of Modern Portfolio Theory — a Nobel Prize-winning framework.</t>
  </si>
  <si>
    <t>8. Why You Can Feel Confident</t>
  </si>
  <si>
    <t>ClearLedger’s optimization engine is:</t>
  </si>
  <si>
    <t>•  Disciplined — no emotional or reactive decisions</t>
  </si>
  <si>
    <t>•  Transparent — every adjustment has a measurable reason</t>
  </si>
  <si>
    <t>•  Consistent — the same rules apply every time</t>
  </si>
  <si>
    <t>•  Risk-aware — designed to protect long-term outcomes</t>
  </si>
  <si>
    <t>•  Evidence-based — built on proven financial theory</t>
  </si>
  <si>
    <t>Your portfolio is not managed by guesswork.</t>
  </si>
  <si>
    <t>It is improved by a structured, repeatable, mathematical process.</t>
  </si>
  <si>
    <t>9. Summary — The Real Story</t>
  </si>
  <si>
    <t>ClearLedger does not pick stocks.</t>
  </si>
  <si>
    <t>It optimizes the weights of the stocks you already own.</t>
  </si>
  <si>
    <t>Asymmetric scoring helps you understand how each holding behaves.</t>
  </si>
  <si>
    <t>Buy/Hold/Sell signals adjust weights — not holdings — to move your portfolio toward the efficient frontier.</t>
  </si>
  <si>
    <t>By applying Modern Portfolio Theory, ClearLedger improves your portfolio’s efficiency — increasing expected return, reducing risk, or both — without changing your holdings.</t>
  </si>
  <si>
    <t>This is why you use ClearLedger:</t>
  </si>
  <si>
    <t>This is a pure efficiency gain produced by optimizing weights using Modern Portfolio Theory.</t>
  </si>
  <si>
    <t>This is modern, professional portfolio management — delivered simply, transparently, and mathematically.</t>
  </si>
  <si>
    <t>Holdings Breakdown</t>
  </si>
  <si>
    <t>Account</t>
  </si>
  <si>
    <t>AssetType</t>
  </si>
  <si>
    <t>Symbol</t>
  </si>
  <si>
    <t>Mix</t>
  </si>
  <si>
    <t>MV Shares</t>
  </si>
  <si>
    <t>MV</t>
  </si>
  <si>
    <t>BV</t>
  </si>
  <si>
    <t>MV +/- BV</t>
  </si>
  <si>
    <t>MV +/- BV%</t>
  </si>
  <si>
    <t>NRSA</t>
  </si>
  <si>
    <t>Stock</t>
  </si>
  <si>
    <t>TSLA</t>
  </si>
  <si>
    <t>SPCX</t>
  </si>
  <si>
    <t>TEM</t>
  </si>
  <si>
    <t>CRSP</t>
  </si>
  <si>
    <t>SHOP</t>
  </si>
  <si>
    <t>COIN</t>
  </si>
  <si>
    <t>AMD</t>
  </si>
  <si>
    <t>CRCL</t>
  </si>
  <si>
    <t>HOOD</t>
  </si>
  <si>
    <t>TXG</t>
  </si>
  <si>
    <t>TWST</t>
  </si>
  <si>
    <t>PLTR</t>
  </si>
  <si>
    <t>BEAM</t>
  </si>
  <si>
    <t>AMZN</t>
  </si>
  <si>
    <t>CRWV</t>
  </si>
  <si>
    <t>XYZ</t>
  </si>
  <si>
    <t>NTLA</t>
  </si>
  <si>
    <t>GOOG</t>
  </si>
  <si>
    <t>NVDA</t>
  </si>
  <si>
    <t>CBRS</t>
  </si>
  <si>
    <t>BMNR</t>
  </si>
  <si>
    <t>BLSH</t>
  </si>
  <si>
    <t>META</t>
  </si>
  <si>
    <t>ILMN</t>
  </si>
  <si>
    <t>XE</t>
  </si>
  <si>
    <t>NTRA</t>
  </si>
  <si>
    <t>AVGO</t>
  </si>
  <si>
    <t>ACHR</t>
  </si>
  <si>
    <t>KTOS</t>
  </si>
  <si>
    <t>TSM</t>
  </si>
  <si>
    <t>RXRX</t>
  </si>
  <si>
    <t>VCYT</t>
  </si>
  <si>
    <t>WGS</t>
  </si>
  <si>
    <t>DE</t>
  </si>
  <si>
    <t>TER</t>
  </si>
  <si>
    <t>BWXT</t>
  </si>
  <si>
    <t>SNOW</t>
  </si>
  <si>
    <t>SOFI</t>
  </si>
  <si>
    <t>LLY</t>
  </si>
  <si>
    <t>GOOGL</t>
  </si>
  <si>
    <t>CERS</t>
  </si>
  <si>
    <t>PACB</t>
  </si>
  <si>
    <t>Variances</t>
  </si>
  <si>
    <t>Technicals</t>
  </si>
  <si>
    <t>Name</t>
  </si>
  <si>
    <t>Weight</t>
  </si>
  <si>
    <t>Min</t>
  </si>
  <si>
    <t>Max</t>
  </si>
  <si>
    <t>Adjust</t>
  </si>
  <si>
    <t>Signal</t>
  </si>
  <si>
    <t>ExpR</t>
  </si>
  <si>
    <t>Risk</t>
  </si>
  <si>
    <t>Sharpe</t>
  </si>
  <si>
    <t>Alpha</t>
  </si>
  <si>
    <t>Beta</t>
  </si>
  <si>
    <t>Correl</t>
  </si>
  <si>
    <t>ActR</t>
  </si>
  <si>
    <t>vs Bmk</t>
  </si>
  <si>
    <t>Measure</t>
  </si>
  <si>
    <t>Current</t>
  </si>
  <si>
    <t>Target</t>
  </si>
  <si>
    <t>Var</t>
  </si>
  <si>
    <t>Archer Aviation Inc.</t>
  </si>
  <si>
    <t>Advanced Micro Devices, Inc.</t>
  </si>
  <si>
    <t>Amazon.com, Inc.</t>
  </si>
  <si>
    <t>Broadcom Inc.</t>
  </si>
  <si>
    <t>Beam Therapeutics Inc.</t>
  </si>
  <si>
    <t>Bullish</t>
  </si>
  <si>
    <t>BitMine Immersion Technologies,</t>
  </si>
  <si>
    <t>BWX Technologies, Inc.</t>
  </si>
  <si>
    <t>Cerebras Systems Inc.</t>
  </si>
  <si>
    <t>Cerus Corporation</t>
  </si>
  <si>
    <t>Asset</t>
  </si>
  <si>
    <t>Coinbase Global, Inc.</t>
  </si>
  <si>
    <t>Stock&amp;ETF</t>
  </si>
  <si>
    <t>Circle Internet Group, Inc.</t>
  </si>
  <si>
    <t>Cash</t>
  </si>
  <si>
    <t>CRISPR Therapeutics AG</t>
  </si>
  <si>
    <t>Other</t>
  </si>
  <si>
    <t>CoreWeave, Inc.</t>
  </si>
  <si>
    <t>Deere &amp; Company</t>
  </si>
  <si>
    <t>FIG</t>
  </si>
  <si>
    <t>Figma, Inc.</t>
  </si>
  <si>
    <t>Alphabet Inc.</t>
  </si>
  <si>
    <t>Robinhood Markets, Inc.</t>
  </si>
  <si>
    <t>Illumina, Inc.</t>
  </si>
  <si>
    <t>Kratos Defense &amp; Security Solut</t>
  </si>
  <si>
    <t>Eli Lilly and Company</t>
  </si>
  <si>
    <t>Meta Platforms, Inc.</t>
  </si>
  <si>
    <t>Intellia Therapeutics, Inc.</t>
  </si>
  <si>
    <t>Natera, Inc.</t>
  </si>
  <si>
    <t>NVIDIA Corporation</t>
  </si>
  <si>
    <t>Pacific Biosciences of Californ</t>
  </si>
  <si>
    <t>Palantir Technologies Inc.</t>
  </si>
  <si>
    <t>Recursion Pharmaceuticals, Inc.</t>
  </si>
  <si>
    <t>Shopify Inc.</t>
  </si>
  <si>
    <t>Snowflake Inc.</t>
  </si>
  <si>
    <t>SoFi Technologies, Inc.</t>
  </si>
  <si>
    <t>Space Exploration Technologies</t>
  </si>
  <si>
    <t>Tempus AI, Inc.</t>
  </si>
  <si>
    <t>Teradyne, Inc.</t>
  </si>
  <si>
    <t>Tesla, Inc.</t>
  </si>
  <si>
    <t>Taiwan Semiconductor Manufactur</t>
  </si>
  <si>
    <t>Twist Bioscience Corporation</t>
  </si>
  <si>
    <t>10x Genomics, Inc.</t>
  </si>
  <si>
    <t>Veracyte, Inc.</t>
  </si>
  <si>
    <t>GeneDx Holdings Corp.</t>
  </si>
  <si>
    <t>X-Energy, Inc.</t>
  </si>
  <si>
    <t>Block, Inc.</t>
  </si>
  <si>
    <t>Buy</t>
  </si>
  <si>
    <t>Sell</t>
  </si>
  <si>
    <t/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</si>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</sst>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  <font>
      <b/>
      <sz val="18"/>
      <color rgb="FF1F4E79"/>
      <name val="Aptos Narrow"/>
      <family val="2"/>
    </font>
    <font>
      <i/>
      <sz val="12"/>
      <color rgb="FF5B9BD5"/>
      <name val="Aptos Narrow"/>
      <family val="2"/>
    </font>
    <font>
      <sz val="11"/>
      <color rgb="FF000000"/>
      <name val="Aptos Narrow"/>
      <family val="2"/>
    </font>
    <font>
      <b/>
      <sz val="14"/>
      <color rgb="FF2E75B6"/>
      <name val="Aptos Narrow"/>
      <family val="2"/>
    </font>
    <font>
      <b/>
      <sz val="11"/>
      <color rgb="FF000000"/>
      <name val="Aptos Narrow"/>
      <family val="2"/>
    </font>
    <font>
      <b/>
      <sz val="12"/>
      <color rgb="FF404040"/>
      <name val="Aptos Narrow"/>
      <family val="2"/>
    </font>
    <font>
      <i/>
      <sz val="11"/>
      <color rgb="FF555555"/>
      <name val="Aptos Narrow"/>
      <family val="2"/>
    </font>
    <font>
      <sz val="11"/>
      <color theme="1"/>
      <name val="Segoe UI Semibold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6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1" applyFont="1" applyFill="1" applyAlignment="1">
      <alignment horizontal="left" vertical="top" wrapText="1"/>
    </xf>
    <xf numFmtId="0" fontId="1" fillId="0" borderId="0" xfId="2"/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9" fontId="0" fillId="0" borderId="0" xfId="3" applyFont="1" applyProtection="1"/>
    <xf numFmtId="0" fontId="10" fillId="3" borderId="0" xfId="0" applyFont="1" applyFill="1"/>
    <xf numFmtId="165" fontId="0" fillId="0" borderId="0" xfId="3" applyNumberFormat="1" applyFont="1" applyAlignment="1" applyProtection="1">
      <alignment horizontal="right"/>
    </xf>
    <xf numFmtId="0" fontId="0" fillId="0" borderId="0" xfId="0" applyAlignment="1">
      <alignment horizontal="right"/>
    </xf>
    <xf numFmtId="166" fontId="0" fillId="0" borderId="0" xfId="4" applyNumberFormat="1" applyFont="1" applyAlignment="1" applyProtection="1">
      <alignment horizontal="right"/>
    </xf>
    <xf numFmtId="165" fontId="0" fillId="0" borderId="0" xfId="3" applyNumberFormat="1" applyFont="1" applyProtection="1"/>
    <xf numFmtId="166" fontId="0" fillId="0" borderId="0" xfId="4" applyNumberFormat="1" applyFont="1" applyProtection="1"/>
    <xf numFmtId="0" fontId="11" fillId="0" borderId="0" xfId="0" applyFont="1"/>
    <xf numFmtId="165" fontId="0" fillId="0" borderId="0" xfId="0" applyNumberFormat="1"/>
    <xf numFmtId="166" fontId="0" fillId="0" borderId="0" xfId="0" applyNumberFormat="1"/>
    <xf numFmtId="164" fontId="0" fillId="0" borderId="0" xfId="4" applyFont="1" applyProtection="1"/>
    <xf numFmtId="9" fontId="0" fillId="0" borderId="0" xfId="0" applyNumberFormat="1"/>
    <xf numFmtId="165" fontId="0" fillId="0" borderId="0" xfId="4" applyNumberFormat="1" applyFont="1" applyProtection="1"/>
    <xf numFmtId="167" fontId="0" fillId="0" borderId="0" xfId="0" applyNumberFormat="1"/>
    <xf numFmtId="164" fontId="0" fillId="0" borderId="0" xfId="4" applyFont="1" applyAlignment="1" applyProtection="1"/>
    <xf numFmtId="2" fontId="0" fillId="0" borderId="0" xfId="0" applyNumberFormat="1"/>
    <xf numFmtId="167" fontId="0" fillId="0" borderId="0" xfId="4" applyNumberFormat="1" applyFont="1" applyProtection="1"/>
    <xf numFmtId="9" fontId="0" fillId="0" borderId="0" xfId="0" applyNumberFormat="1" applyAlignment="1">
      <alignment horizontal="right"/>
    </xf>
    <xf numFmtId="9" fontId="0" fillId="0" borderId="0" xfId="3" applyFont="1" applyAlignment="1" applyProtection="1">
      <alignment horizontal="right"/>
    </xf>
    <xf numFmtId="164" fontId="0" fillId="0" borderId="0" xfId="4" applyFont="1" applyAlignment="1" applyProtection="1">
      <alignment horizontal="right"/>
    </xf>
    <xf numFmtId="9" fontId="0" fillId="0" borderId="0" xfId="0" applyNumberFormat="1" applyAlignment="1">
      <alignment horizontal="center"/>
    </xf>
    <xf numFmtId="2" fontId="0" fillId="0" borderId="0" xfId="4" applyNumberFormat="1" applyFont="1" applyProtection="1"/>
    <xf numFmtId="0" fontId="0" fillId="0" borderId="0" xfId="0" applyAlignment="1">
      <alignment horizontal="center"/>
    </xf>
    <xf numFmtId="167" fontId="0" fillId="0" borderId="0" xfId="3" applyNumberFormat="1" applyFont="1" applyAlignment="1" applyProtection="1">
      <alignment horizontal="center"/>
    </xf>
    <xf numFmtId="167" fontId="0" fillId="0" borderId="0" xfId="4" applyNumberFormat="1" applyFont="1" applyAlignment="1" applyProtection="1">
      <alignment horizontal="right"/>
    </xf>
    <xf numFmtId="165" fontId="0" fillId="0" borderId="0" xfId="3" applyNumberFormat="1" applyFont="1" applyAlignment="1" applyProtection="1">
      <alignment horizont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0" fillId="0" borderId="0" xfId="4" applyFont="1" applyAlignment="1" applyProtection="1">
      <alignment horizontal="center"/>
    </xf>
    <xf numFmtId="167" fontId="0" fillId="0" borderId="0" xfId="4" applyNumberFormat="1" applyFont="1" applyAlignment="1" applyProtection="1">
      <alignment horizontal="center"/>
    </xf>
    <xf numFmtId="164" fontId="0" fillId="0" borderId="0" xfId="0" applyNumberFormat="1"/>
    <xf numFmtId="9" fontId="12" fillId="4" borderId="1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</cellXfs>
  <cellStyles count="5">
    <cellStyle name="Comma 2" xfId="4" xr:uid="{8A53977E-EE64-417F-937C-340BD6D6C522}"/>
    <cellStyle name="Normal" xfId="0" builtinId="0"/>
    <cellStyle name="Normal 2 2" xfId="2" xr:uid="{3D818BF9-16F1-45F3-A31C-31A05B8D6B5B}"/>
    <cellStyle name="Normal 4" xfId="1" xr:uid="{F9D87D12-D991-4218-87F8-369E09661848}"/>
    <cellStyle name="Percent 2" xfId="3" xr:uid="{CDDAFF8A-8063-42E3-A13A-C45F4C77B0AC}"/>
  </cellStyles>
  <dxfs count="78">
    <dxf>
      <numFmt numFmtId="165" formatCode="0.0%"/>
      <protection locked="1" hidden="0"/>
    </dxf>
    <dxf>
      <numFmt numFmtId="165" formatCode="0.0%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protection locked="1" hidden="0"/>
    </dxf>
    <dxf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5" formatCode="0.0%"/>
      <protection locked="1" hidden="0"/>
    </dxf>
    <dxf>
      <numFmt numFmtId="165" formatCode="0.0%"/>
      <alignment horizontal="center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numFmt numFmtId="165" formatCode="0.0%"/>
      <alignment horizontal="right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protection locked="1" hidden="0"/>
    </dxf>
    <dxf>
      <numFmt numFmtId="13" formatCode="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Risk Adjusted Return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3770174507153"/>
          <c:y val="0.13073957456601687"/>
          <c:w val="0.81436726217766886"/>
          <c:h val="0.70401425244071181"/>
        </c:manualLayout>
      </c:layout>
      <c:scatterChart>
        <c:scatterStyle val="lineMarker"/>
        <c:varyColors val="0"/>
        <c:ser>
          <c:idx val="0"/>
          <c:order val="0"/>
          <c:tx>
            <c:v>RiskFree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53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</c:v>
              </c:pt>
            </c:numLit>
          </c:xVal>
          <c:yVal>
            <c:numLit>
              <c:formatCode>0.0%</c:formatCode>
              <c:ptCount val="1"/>
              <c:pt idx="0">
                <c:v>4.8589085172403568E-2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3B06-4318-AF78-D57BDAAF5484}"/>
            </c:ext>
          </c:extLst>
        </c:ser>
        <c:ser>
          <c:idx val="1"/>
          <c:order val="1"/>
          <c:tx>
            <c:v>Current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76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0.37969234811954211</c:v>
              </c:pt>
            </c:numLit>
          </c:xVal>
          <c:yVal>
            <c:numLit>
              <c:formatCode>0.0%</c:formatCode>
              <c:ptCount val="1"/>
              <c:pt idx="0">
                <c:v>0.16223209335039782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B06-4318-AF78-D57BDAAF5484}"/>
            </c:ext>
          </c:extLst>
        </c:ser>
        <c:ser>
          <c:idx val="2"/>
          <c:order val="2"/>
          <c:tx>
            <c:v>Target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0.28672737956935496</c:v>
              </c:pt>
            </c:numLit>
          </c:xVal>
          <c:yVal>
            <c:numLit>
              <c:formatCode>0.0%</c:formatCode>
              <c:ptCount val="1"/>
              <c:pt idx="0">
                <c:v>1.0881229060663051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3B06-4318-AF78-D57BDAAF5484}"/>
            </c:ext>
          </c:extLst>
        </c:ser>
        <c:ser>
          <c:idx val="3"/>
          <c:order val="3"/>
          <c:tx>
            <c:v>CAL Weight</c:v>
          </c:tx>
          <c:spPr>
            <a:ln w="952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0.28672737956935496</c:v>
              </c:pt>
              <c:pt idx="2">
                <c:v>0.50700204178089758</c:v>
              </c:pt>
            </c:numLit>
          </c:xVal>
          <c:yVal>
            <c:numLit>
              <c:formatCode>0.0%</c:formatCode>
              <c:ptCount val="3"/>
              <c:pt idx="0">
                <c:v>4.8589085172403568E-2</c:v>
              </c:pt>
              <c:pt idx="1">
                <c:v>1.0881229060663051</c:v>
              </c:pt>
              <c:pt idx="2">
                <c:v>1.83814245603295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B06-4318-AF78-D57BDAAF5484}"/>
            </c:ext>
          </c:extLst>
        </c:ser>
        <c:ser>
          <c:idx val="4"/>
          <c:order val="4"/>
          <c:tx>
            <c:v>CAL Mix</c:v>
          </c:tx>
          <c:spPr>
            <a:ln w="952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0.37969234811954211</c:v>
              </c:pt>
              <c:pt idx="2">
                <c:v>0.61785296771446818</c:v>
              </c:pt>
            </c:numLit>
          </c:xVal>
          <c:yVal>
            <c:numLit>
              <c:formatCode>0.0%</c:formatCode>
              <c:ptCount val="3"/>
              <c:pt idx="0">
                <c:v>0.04</c:v>
              </c:pt>
              <c:pt idx="1">
                <c:v>0.16223209335039782</c:v>
              </c:pt>
              <c:pt idx="2">
                <c:v>0.19890172135551717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3B06-4318-AF78-D57BDAAF5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36400"/>
        <c:axId val="566434960"/>
      </c:scatterChart>
      <c:valAx>
        <c:axId val="56643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4960"/>
        <c:crosses val="autoZero"/>
        <c:crossBetween val="midCat"/>
      </c:valAx>
      <c:valAx>
        <c:axId val="56643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Account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61-432E-AAA8-957CDCE1CAE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61-432E-AAA8-957CDCE1CAE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661-432E-AAA8-957CDCE1CAE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61-432E-AAA8-957CDCE1CAE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NRSA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7661-432E-AAA8-957CDCE1C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Asset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13-42E1-9B68-337E8BAB96A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13-42E1-9B68-337E8BAB96A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13-42E1-9B68-337E8BAB96A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13-42E1-9B68-337E8BAB96A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Stock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9013-42E1-9B68-337E8BAB9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svg"/><Relationship Id="rId18" Type="http://schemas.openxmlformats.org/officeDocument/2006/relationships/image" Target="../media/image17.png"/><Relationship Id="rId26" Type="http://schemas.openxmlformats.org/officeDocument/2006/relationships/image" Target="../media/image25.svg"/><Relationship Id="rId3" Type="http://schemas.openxmlformats.org/officeDocument/2006/relationships/image" Target="../media/image2.svg"/><Relationship Id="rId21" Type="http://schemas.openxmlformats.org/officeDocument/2006/relationships/image" Target="../media/image20.png"/><Relationship Id="rId7" Type="http://schemas.openxmlformats.org/officeDocument/2006/relationships/image" Target="../media/image6.svg"/><Relationship Id="rId12" Type="http://schemas.openxmlformats.org/officeDocument/2006/relationships/image" Target="../media/image11.png"/><Relationship Id="rId17" Type="http://schemas.openxmlformats.org/officeDocument/2006/relationships/image" Target="../media/image16.sv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svg"/><Relationship Id="rId24" Type="http://schemas.openxmlformats.org/officeDocument/2006/relationships/image" Target="../media/image23.svg"/><Relationship Id="rId5" Type="http://schemas.openxmlformats.org/officeDocument/2006/relationships/image" Target="../media/image4.svg"/><Relationship Id="rId15" Type="http://schemas.openxmlformats.org/officeDocument/2006/relationships/image" Target="../media/image14.sv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svg"/><Relationship Id="rId4" Type="http://schemas.openxmlformats.org/officeDocument/2006/relationships/image" Target="../media/image3.png"/><Relationship Id="rId9" Type="http://schemas.openxmlformats.org/officeDocument/2006/relationships/image" Target="../media/image8.svg"/><Relationship Id="rId14" Type="http://schemas.openxmlformats.org/officeDocument/2006/relationships/image" Target="../media/image13.png"/><Relationship Id="rId22" Type="http://schemas.openxmlformats.org/officeDocument/2006/relationships/image" Target="../media/image21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svg"/><Relationship Id="rId7" Type="http://schemas.openxmlformats.org/officeDocument/2006/relationships/image" Target="../media/image9.png"/><Relationship Id="rId12" Type="http://schemas.openxmlformats.org/officeDocument/2006/relationships/image" Target="../media/image14.svg"/><Relationship Id="rId17" Type="http://schemas.openxmlformats.org/officeDocument/2006/relationships/image" Target="../media/image19.png"/><Relationship Id="rId2" Type="http://schemas.openxmlformats.org/officeDocument/2006/relationships/chart" Target="../charts/chart3.xml"/><Relationship Id="rId16" Type="http://schemas.openxmlformats.org/officeDocument/2006/relationships/image" Target="../media/image18.svg"/><Relationship Id="rId20" Type="http://schemas.openxmlformats.org/officeDocument/2006/relationships/image" Target="../media/image22.png"/><Relationship Id="rId1" Type="http://schemas.openxmlformats.org/officeDocument/2006/relationships/chart" Target="../charts/chart2.xml"/><Relationship Id="rId6" Type="http://schemas.openxmlformats.org/officeDocument/2006/relationships/image" Target="../media/image8.sv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svg"/><Relationship Id="rId10" Type="http://schemas.openxmlformats.org/officeDocument/2006/relationships/image" Target="../media/image12.svg"/><Relationship Id="rId19" Type="http://schemas.openxmlformats.org/officeDocument/2006/relationships/image" Target="../media/image21.svg"/><Relationship Id="rId4" Type="http://schemas.openxmlformats.org/officeDocument/2006/relationships/image" Target="../media/image6.svg"/><Relationship Id="rId9" Type="http://schemas.openxmlformats.org/officeDocument/2006/relationships/image" Target="../media/image11.png"/><Relationship Id="rId14" Type="http://schemas.openxmlformats.org/officeDocument/2006/relationships/image" Target="../media/image16.sv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21" Type="http://schemas.openxmlformats.org/officeDocument/2006/relationships/image" Target="../media/image25.svg"/><Relationship Id="rId7" Type="http://schemas.openxmlformats.org/officeDocument/2006/relationships/image" Target="../media/image11.png"/><Relationship Id="rId12" Type="http://schemas.openxmlformats.org/officeDocument/2006/relationships/image" Target="../media/image16.svg"/><Relationship Id="rId17" Type="http://schemas.openxmlformats.org/officeDocument/2006/relationships/image" Target="../media/image21.svg"/><Relationship Id="rId2" Type="http://schemas.openxmlformats.org/officeDocument/2006/relationships/image" Target="../media/image6.sv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svg"/><Relationship Id="rId19" Type="http://schemas.openxmlformats.org/officeDocument/2006/relationships/image" Target="../media/image23.svg"/><Relationship Id="rId4" Type="http://schemas.openxmlformats.org/officeDocument/2006/relationships/image" Target="../media/image8.svg"/><Relationship Id="rId9" Type="http://schemas.openxmlformats.org/officeDocument/2006/relationships/image" Target="../media/image13.png"/><Relationship Id="rId14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20096</xdr:colOff>
      <xdr:row>24</xdr:row>
      <xdr:rowOff>19048</xdr:rowOff>
    </xdr:from>
    <xdr:to>
      <xdr:col>22</xdr:col>
      <xdr:colOff>8466</xdr:colOff>
      <xdr:row>41</xdr:row>
      <xdr:rowOff>59263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BAAC63-4CAD-4A7E-BFF7-AB8C75D38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17387</xdr:colOff>
      <xdr:row>0</xdr:row>
      <xdr:rowOff>58212</xdr:rowOff>
    </xdr:from>
    <xdr:to>
      <xdr:col>14</xdr:col>
      <xdr:colOff>86353</xdr:colOff>
      <xdr:row>4</xdr:row>
      <xdr:rowOff>161418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BAB2DE8-83FB-4118-97E7-0FF580149F46}"/>
            </a:ext>
          </a:extLst>
        </xdr:cNvPr>
        <xdr:cNvGrpSpPr/>
      </xdr:nvGrpSpPr>
      <xdr:grpSpPr>
        <a:xfrm>
          <a:off x="6960054" y="58212"/>
          <a:ext cx="3328632" cy="848273"/>
          <a:chOff x="3058595" y="8535458"/>
          <a:chExt cx="3176252" cy="822873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9C3164B6-FEBF-0175-929C-60630F627C82}"/>
              </a:ext>
            </a:extLst>
          </xdr:cNvPr>
          <xdr:cNvSpPr>
            <a:spLocks/>
          </xdr:cNvSpPr>
        </xdr:nvSpPr>
        <xdr:spPr>
          <a:xfrm>
            <a:off x="3132667" y="8535458"/>
            <a:ext cx="3074458" cy="77686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BA63D1E7-B4A2-7655-DA4A-01E988931B90}"/>
              </a:ext>
            </a:extLst>
          </xdr:cNvPr>
          <xdr:cNvSpPr txBox="1">
            <a:spLocks noChangeAspect="1"/>
          </xdr:cNvSpPr>
        </xdr:nvSpPr>
        <xdr:spPr>
          <a:xfrm>
            <a:off x="4168660" y="9173581"/>
            <a:ext cx="1189146" cy="18475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Solve Efficient Frontier</a:t>
            </a: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ABDBF174-9328-5276-5C6D-27AF10638673}"/>
              </a:ext>
            </a:extLst>
          </xdr:cNvPr>
          <xdr:cNvGrpSpPr/>
        </xdr:nvGrpSpPr>
        <xdr:grpSpPr>
          <a:xfrm>
            <a:off x="4577297" y="8563922"/>
            <a:ext cx="931332" cy="648869"/>
            <a:chOff x="3153836" y="8563922"/>
            <a:chExt cx="931332" cy="648869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F83B8F61-60A1-E5C8-A472-08CC3373FD17}"/>
                </a:ext>
              </a:extLst>
            </xdr:cNvPr>
            <xdr:cNvSpPr>
              <a:spLocks noChangeAspect="1"/>
            </xdr:cNvSpPr>
          </xdr:nvSpPr>
          <xdr:spPr>
            <a:xfrm>
              <a:off x="3264968" y="8563922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BFEDE15B-0BA1-E380-3571-6EFD74EC1CB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153836" y="8932320"/>
              <a:ext cx="931332" cy="28047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900"/>
                <a:t>Unconstrained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1" name="Graphic 20" descr="Logarithmic Graph with solid fill">
              <a:extLst>
                <a:ext uri="{FF2B5EF4-FFF2-40B4-BE49-F238E27FC236}">
                  <a16:creationId xmlns:a16="http://schemas.microsoft.com/office/drawing/2014/main" id="{985BE129-831B-B526-7476-32E890D1E92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3376078" y="8571441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6F620856-F8AF-2ED9-4493-18F3C5D7A8A6}"/>
              </a:ext>
            </a:extLst>
          </xdr:cNvPr>
          <xdr:cNvGrpSpPr/>
        </xdr:nvGrpSpPr>
        <xdr:grpSpPr>
          <a:xfrm>
            <a:off x="5385888" y="8551333"/>
            <a:ext cx="848959" cy="633337"/>
            <a:chOff x="1893373" y="8551333"/>
            <a:chExt cx="848959" cy="633337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531F97C7-4FAE-D5CD-4DCE-BD7BE1772EB5}"/>
                </a:ext>
              </a:extLst>
            </xdr:cNvPr>
            <xdr:cNvSpPr>
              <a:spLocks noChangeAspect="1"/>
            </xdr:cNvSpPr>
          </xdr:nvSpPr>
          <xdr:spPr>
            <a:xfrm>
              <a:off x="1936750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60A148E8-D25E-CA71-C836-DAD30C7FC0F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93373" y="8939857"/>
              <a:ext cx="848959" cy="24481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Risk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Logarithmic Graph with solid fill">
              <a:extLst>
                <a:ext uri="{FF2B5EF4-FFF2-40B4-BE49-F238E27FC236}">
                  <a16:creationId xmlns:a16="http://schemas.microsoft.com/office/drawing/2014/main" id="{89939D35-FF49-7011-86B2-A20BC03E1EE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2047860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E8414FCB-D227-C26E-ADA6-BA86270C77DB}"/>
              </a:ext>
            </a:extLst>
          </xdr:cNvPr>
          <xdr:cNvGrpSpPr/>
        </xdr:nvGrpSpPr>
        <xdr:grpSpPr>
          <a:xfrm>
            <a:off x="3058595" y="8551333"/>
            <a:ext cx="1000125" cy="601236"/>
            <a:chOff x="507995" y="8551333"/>
            <a:chExt cx="1000125" cy="601236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789AE974-172D-0931-B280-678B3CADA484}"/>
                </a:ext>
              </a:extLst>
            </xdr:cNvPr>
            <xdr:cNvSpPr>
              <a:spLocks noChangeAspect="1"/>
            </xdr:cNvSpPr>
          </xdr:nvSpPr>
          <xdr:spPr>
            <a:xfrm>
              <a:off x="669233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F8B6F963-0CC6-AC21-A7A3-87B70BF6528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7995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Reset Wts</a:t>
              </a:r>
            </a:p>
          </xdr:txBody>
        </xdr:sp>
        <xdr:pic>
          <xdr:nvPicPr>
            <xdr:cNvPr id="15" name="Graphic 14" descr="Logarithmic Graph with solid fill">
              <a:extLst>
                <a:ext uri="{FF2B5EF4-FFF2-40B4-BE49-F238E27FC236}">
                  <a16:creationId xmlns:a16="http://schemas.microsoft.com/office/drawing/2014/main" id="{EAAE9E65-D1E5-39D3-75DB-01CE3CA0D47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780343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E670B668-DD47-0310-1E61-EAA6E04E2454}"/>
              </a:ext>
            </a:extLst>
          </xdr:cNvPr>
          <xdr:cNvGrpSpPr/>
        </xdr:nvGrpSpPr>
        <xdr:grpSpPr>
          <a:xfrm>
            <a:off x="3799391" y="8551333"/>
            <a:ext cx="1000125" cy="601236"/>
            <a:chOff x="8392583" y="8551333"/>
            <a:chExt cx="1000125" cy="601236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5E79ABBE-B9A7-BF3A-A9A2-B10B529ED33C}"/>
                </a:ext>
              </a:extLst>
            </xdr:cNvPr>
            <xdr:cNvSpPr>
              <a:spLocks noChangeAspect="1"/>
            </xdr:cNvSpPr>
          </xdr:nvSpPr>
          <xdr:spPr>
            <a:xfrm>
              <a:off x="8553821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968C542A-51BE-3B7C-9BF7-92C9DB182AB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392583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Cash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2" name="Graphic 11" descr="Logarithmic Graph with solid fill">
              <a:extLst>
                <a:ext uri="{FF2B5EF4-FFF2-40B4-BE49-F238E27FC236}">
                  <a16:creationId xmlns:a16="http://schemas.microsoft.com/office/drawing/2014/main" id="{1A116321-CDF1-7CCD-27CD-764BC0DBC82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8664931" y="8558852"/>
              <a:ext cx="468000" cy="46800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376217</xdr:colOff>
      <xdr:row>0</xdr:row>
      <xdr:rowOff>14289</xdr:rowOff>
    </xdr:from>
    <xdr:to>
      <xdr:col>9</xdr:col>
      <xdr:colOff>59250</xdr:colOff>
      <xdr:row>4</xdr:row>
      <xdr:rowOff>152909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B901BF12-2512-4F76-9D06-40746F9E7463}"/>
            </a:ext>
          </a:extLst>
        </xdr:cNvPr>
        <xdr:cNvGrpSpPr/>
      </xdr:nvGrpSpPr>
      <xdr:grpSpPr>
        <a:xfrm>
          <a:off x="3703617" y="14289"/>
          <a:ext cx="3298300" cy="883687"/>
          <a:chOff x="11615745" y="3548059"/>
          <a:chExt cx="3450171" cy="862520"/>
        </a:xfrm>
      </xdr:grpSpPr>
      <xdr:sp macro="" textlink="">
        <xdr:nvSpPr>
          <xdr:cNvPr id="23" name="Rectangle: Rounded Corners 22">
            <a:extLst>
              <a:ext uri="{FF2B5EF4-FFF2-40B4-BE49-F238E27FC236}">
                <a16:creationId xmlns:a16="http://schemas.microsoft.com/office/drawing/2014/main" id="{0B460E9C-EF0E-AB1F-A4D7-92F1FBE1F310}"/>
              </a:ext>
            </a:extLst>
          </xdr:cNvPr>
          <xdr:cNvSpPr>
            <a:spLocks/>
          </xdr:cNvSpPr>
        </xdr:nvSpPr>
        <xdr:spPr>
          <a:xfrm>
            <a:off x="11615745" y="3582221"/>
            <a:ext cx="3450171" cy="781556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4396A297-175D-E289-F22D-857C5645227A}"/>
              </a:ext>
            </a:extLst>
          </xdr:cNvPr>
          <xdr:cNvSpPr txBox="1">
            <a:spLocks noChangeAspect="1"/>
          </xdr:cNvSpPr>
        </xdr:nvSpPr>
        <xdr:spPr>
          <a:xfrm>
            <a:off x="12777942" y="4191356"/>
            <a:ext cx="1248805" cy="219223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900"/>
              <a:t>Date</a:t>
            </a:r>
            <a:r>
              <a:rPr lang="en-CA" sz="900" baseline="0"/>
              <a:t> 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Horizon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E9969547-46C8-DD10-513F-B473C5377DF9}"/>
              </a:ext>
            </a:extLst>
          </xdr:cNvPr>
          <xdr:cNvGrpSpPr/>
        </xdr:nvGrpSpPr>
        <xdr:grpSpPr>
          <a:xfrm>
            <a:off x="11784645" y="3548059"/>
            <a:ext cx="633095" cy="692059"/>
            <a:chOff x="8375652" y="3450171"/>
            <a:chExt cx="710140" cy="687907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BB34A17D-F7E3-4543-4BFF-106FF4932BEA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34599C8E-820B-3B3B-F800-586EA66D8A3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1Y</a:t>
              </a:r>
            </a:p>
          </xdr:txBody>
        </xdr:sp>
        <xdr:pic>
          <xdr:nvPicPr>
            <xdr:cNvPr id="44" name="Graphic 43" descr="Signal with solid fill">
              <a:extLst>
                <a:ext uri="{FF2B5EF4-FFF2-40B4-BE49-F238E27FC236}">
                  <a16:creationId xmlns:a16="http://schemas.microsoft.com/office/drawing/2014/main" id="{39F46398-241D-25B0-77AC-CC44383F3A9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C044C9F2-944F-C515-6B91-4271C8228395}"/>
              </a:ext>
            </a:extLst>
          </xdr:cNvPr>
          <xdr:cNvGrpSpPr/>
        </xdr:nvGrpSpPr>
        <xdr:grpSpPr>
          <a:xfrm>
            <a:off x="12435671" y="3553394"/>
            <a:ext cx="633095" cy="692059"/>
            <a:chOff x="8375652" y="3450171"/>
            <a:chExt cx="710140" cy="687907"/>
          </a:xfrm>
        </xdr:grpSpPr>
        <xdr:sp macro="" textlink="">
          <xdr:nvSpPr>
            <xdr:cNvPr id="39" name="Rectangle: Rounded Corners 38">
              <a:extLst>
                <a:ext uri="{FF2B5EF4-FFF2-40B4-BE49-F238E27FC236}">
                  <a16:creationId xmlns:a16="http://schemas.microsoft.com/office/drawing/2014/main" id="{DC4C464C-0607-6FA0-6698-D5BD887AB363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17EB563C-EE88-6AA7-8AA2-98BBEA4195A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2Y</a:t>
              </a:r>
            </a:p>
          </xdr:txBody>
        </xdr:sp>
        <xdr:pic>
          <xdr:nvPicPr>
            <xdr:cNvPr id="41" name="Graphic 40" descr="Signal with solid fill">
              <a:extLst>
                <a:ext uri="{FF2B5EF4-FFF2-40B4-BE49-F238E27FC236}">
                  <a16:creationId xmlns:a16="http://schemas.microsoft.com/office/drawing/2014/main" id="{39C7F4D6-2082-F180-3115-F621506F08B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B4796300-4A2E-AE90-127F-23B0D88F460C}"/>
              </a:ext>
            </a:extLst>
          </xdr:cNvPr>
          <xdr:cNvGrpSpPr/>
        </xdr:nvGrpSpPr>
        <xdr:grpSpPr>
          <a:xfrm>
            <a:off x="13086693" y="3553386"/>
            <a:ext cx="633095" cy="692059"/>
            <a:chOff x="8375652" y="3450171"/>
            <a:chExt cx="710140" cy="687907"/>
          </a:xfrm>
        </xdr:grpSpPr>
        <xdr:sp macro="" textlink="">
          <xdr:nvSpPr>
            <xdr:cNvPr id="36" name="Rectangle: Rounded Corners 35">
              <a:extLst>
                <a:ext uri="{FF2B5EF4-FFF2-40B4-BE49-F238E27FC236}">
                  <a16:creationId xmlns:a16="http://schemas.microsoft.com/office/drawing/2014/main" id="{7D17EFED-34B4-CACC-CF95-1B770F7835B1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99AA7078-6BF1-1780-CF1A-D95E8394BBE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3Y</a:t>
              </a:r>
            </a:p>
          </xdr:txBody>
        </xdr:sp>
        <xdr:pic>
          <xdr:nvPicPr>
            <xdr:cNvPr id="38" name="Graphic 37" descr="Signal with solid fill">
              <a:extLst>
                <a:ext uri="{FF2B5EF4-FFF2-40B4-BE49-F238E27FC236}">
                  <a16:creationId xmlns:a16="http://schemas.microsoft.com/office/drawing/2014/main" id="{9C84FA00-CB09-BCAB-C0FA-C3C3846D5C7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53F2E6CD-3BD2-141B-D330-1CC71CE075BF}"/>
              </a:ext>
            </a:extLst>
          </xdr:cNvPr>
          <xdr:cNvGrpSpPr/>
        </xdr:nvGrpSpPr>
        <xdr:grpSpPr>
          <a:xfrm>
            <a:off x="13737719" y="3558145"/>
            <a:ext cx="633095" cy="692059"/>
            <a:chOff x="8375652" y="3450171"/>
            <a:chExt cx="710140" cy="687907"/>
          </a:xfrm>
        </xdr:grpSpPr>
        <xdr:sp macro="" textlink="">
          <xdr:nvSpPr>
            <xdr:cNvPr id="33" name="Rectangle: Rounded Corners 32">
              <a:extLst>
                <a:ext uri="{FF2B5EF4-FFF2-40B4-BE49-F238E27FC236}">
                  <a16:creationId xmlns:a16="http://schemas.microsoft.com/office/drawing/2014/main" id="{69DD930D-407F-5E87-A436-0F45DA9E6E54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5666EBD7-6D20-4C9F-9B96-8C4F1128513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4Y</a:t>
              </a:r>
            </a:p>
          </xdr:txBody>
        </xdr:sp>
        <xdr:pic>
          <xdr:nvPicPr>
            <xdr:cNvPr id="35" name="Graphic 34" descr="Signal with solid fill">
              <a:extLst>
                <a:ext uri="{FF2B5EF4-FFF2-40B4-BE49-F238E27FC236}">
                  <a16:creationId xmlns:a16="http://schemas.microsoft.com/office/drawing/2014/main" id="{9A5896DD-A7F2-83DE-6480-56A4E5F9440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0CF0E69E-D08F-4096-B815-5B7BC3A2E048}"/>
              </a:ext>
            </a:extLst>
          </xdr:cNvPr>
          <xdr:cNvGrpSpPr/>
        </xdr:nvGrpSpPr>
        <xdr:grpSpPr>
          <a:xfrm>
            <a:off x="14388742" y="3563473"/>
            <a:ext cx="633095" cy="692059"/>
            <a:chOff x="8375652" y="3450171"/>
            <a:chExt cx="710140" cy="687907"/>
          </a:xfrm>
        </xdr:grpSpPr>
        <xdr:sp macro="" textlink="">
          <xdr:nvSpPr>
            <xdr:cNvPr id="30" name="Rectangle: Rounded Corners 29">
              <a:extLst>
                <a:ext uri="{FF2B5EF4-FFF2-40B4-BE49-F238E27FC236}">
                  <a16:creationId xmlns:a16="http://schemas.microsoft.com/office/drawing/2014/main" id="{8E939238-6996-7C84-E2B2-4B09D0E33968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734EE05D-7AC1-0093-AC96-D981382A68B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5Y</a:t>
              </a:r>
            </a:p>
          </xdr:txBody>
        </xdr:sp>
        <xdr:pic>
          <xdr:nvPicPr>
            <xdr:cNvPr id="32" name="Graphic 31" descr="Signal with solid fill">
              <a:extLst>
                <a:ext uri="{FF2B5EF4-FFF2-40B4-BE49-F238E27FC236}">
                  <a16:creationId xmlns:a16="http://schemas.microsoft.com/office/drawing/2014/main" id="{06841ECD-676C-EEB9-B34F-C133052DC83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38086</xdr:colOff>
      <xdr:row>0</xdr:row>
      <xdr:rowOff>23815</xdr:rowOff>
    </xdr:from>
    <xdr:to>
      <xdr:col>3</xdr:col>
      <xdr:colOff>357703</xdr:colOff>
      <xdr:row>4</xdr:row>
      <xdr:rowOff>141734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A721F7EC-3909-4F52-9029-A34D04F4D419}"/>
            </a:ext>
          </a:extLst>
        </xdr:cNvPr>
        <xdr:cNvGrpSpPr/>
      </xdr:nvGrpSpPr>
      <xdr:grpSpPr>
        <a:xfrm>
          <a:off x="38086" y="23815"/>
          <a:ext cx="3647017" cy="862986"/>
          <a:chOff x="4452408" y="2237447"/>
          <a:chExt cx="3777192" cy="841819"/>
        </a:xfrm>
      </xdr:grpSpPr>
      <xdr:sp macro="" textlink="">
        <xdr:nvSpPr>
          <xdr:cNvPr id="46" name="Rectangle: Rounded Corners 45">
            <a:extLst>
              <a:ext uri="{FF2B5EF4-FFF2-40B4-BE49-F238E27FC236}">
                <a16:creationId xmlns:a16="http://schemas.microsoft.com/office/drawing/2014/main" id="{D142297D-8902-F706-EC57-2EE9897ABFB4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0635959B-4E2A-8A40-AF07-8DBDFF83A76F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65" name="Rectangle: Rounded Corners 64">
              <a:extLst>
                <a:ext uri="{FF2B5EF4-FFF2-40B4-BE49-F238E27FC236}">
                  <a16:creationId xmlns:a16="http://schemas.microsoft.com/office/drawing/2014/main" id="{895679F2-3630-E830-7630-A14E8F6296BF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66" name="Graphic 65" descr="Users with solid fill">
              <a:extLst>
                <a:ext uri="{FF2B5EF4-FFF2-40B4-BE49-F238E27FC236}">
                  <a16:creationId xmlns:a16="http://schemas.microsoft.com/office/drawing/2014/main" id="{73ED52EB-8125-6D36-DEC0-4551A6CF65B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D9908443-E028-23AE-0A37-44BAB79BA53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43191E61-AB65-B327-CD2F-BEA79DC31ECB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7A64B54C-2443-B277-1634-AF8C192754A4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436D48C3-524D-C388-8F6E-7469875BD045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FC548D67-5FDF-70BF-CD99-21D15583318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64" name="Graphic 63" descr="Pen with solid fill">
              <a:extLst>
                <a:ext uri="{FF2B5EF4-FFF2-40B4-BE49-F238E27FC236}">
                  <a16:creationId xmlns:a16="http://schemas.microsoft.com/office/drawing/2014/main" id="{1F85A0F6-BD24-C557-464F-D1B932D0E2B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7D132C16-75FA-04FC-10CC-75C6961A41BF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59" name="Rectangle: Rounded Corners 58">
              <a:extLst>
                <a:ext uri="{FF2B5EF4-FFF2-40B4-BE49-F238E27FC236}">
                  <a16:creationId xmlns:a16="http://schemas.microsoft.com/office/drawing/2014/main" id="{882E2F16-ABDF-AAC5-3F36-30C919CCC2A0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4F520850-08B4-CFFC-6174-D1690BE9C76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61" name="Graphic 60" descr="Repeat with solid fill">
              <a:extLst>
                <a:ext uri="{FF2B5EF4-FFF2-40B4-BE49-F238E27FC236}">
                  <a16:creationId xmlns:a16="http://schemas.microsoft.com/office/drawing/2014/main" id="{88300F79-96C5-73F9-064D-98E04E90CAE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1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B8EF2120-0F62-9434-C7AC-7298F8ED59BA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58734A80-7898-9785-ED11-E96E6C6584AF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9190AF68-9AB5-79F5-D453-201C9B7C282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58" name="Graphic 57" descr="Disk with solid fill">
              <a:extLst>
                <a:ext uri="{FF2B5EF4-FFF2-40B4-BE49-F238E27FC236}">
                  <a16:creationId xmlns:a16="http://schemas.microsoft.com/office/drawing/2014/main" id="{E58AD936-83AD-0F74-E957-FF2B3E8C600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3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5574E1F1-5A56-79FA-9A06-E414F3E4D290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53" name="Rectangle: Rounded Corners 52">
              <a:extLst>
                <a:ext uri="{FF2B5EF4-FFF2-40B4-BE49-F238E27FC236}">
                  <a16:creationId xmlns:a16="http://schemas.microsoft.com/office/drawing/2014/main" id="{F7DCAB33-64DB-6A77-2396-7321E6FA7515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54" name="Graphic 53" descr="Back with solid fill">
              <a:extLst>
                <a:ext uri="{FF2B5EF4-FFF2-40B4-BE49-F238E27FC236}">
                  <a16:creationId xmlns:a16="http://schemas.microsoft.com/office/drawing/2014/main" id="{F9B55AF2-1236-FFAE-5325-545095C02F3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5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0DEBCE46-CD1A-3336-AAA1-CCE9113C9A0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17</xdr:col>
      <xdr:colOff>46053</xdr:colOff>
      <xdr:row>5</xdr:row>
      <xdr:rowOff>42205</xdr:rowOff>
    </xdr:from>
    <xdr:to>
      <xdr:col>21</xdr:col>
      <xdr:colOff>778933</xdr:colOff>
      <xdr:row>6</xdr:row>
      <xdr:rowOff>297731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7CDE6A6A-35A9-493A-A929-81391EA0A4EE}"/>
            </a:ext>
          </a:extLst>
        </xdr:cNvPr>
        <xdr:cNvGrpSpPr/>
      </xdr:nvGrpSpPr>
      <xdr:grpSpPr>
        <a:xfrm>
          <a:off x="11730053" y="973538"/>
          <a:ext cx="3950213" cy="755060"/>
          <a:chOff x="7128152" y="14713613"/>
          <a:chExt cx="2404029" cy="755060"/>
        </a:xfrm>
      </xdr:grpSpPr>
      <xdr:sp macro="" textlink="">
        <xdr:nvSpPr>
          <xdr:cNvPr id="69" name="Rectangle: Rounded Corners 68">
            <a:extLst>
              <a:ext uri="{FF2B5EF4-FFF2-40B4-BE49-F238E27FC236}">
                <a16:creationId xmlns:a16="http://schemas.microsoft.com/office/drawing/2014/main" id="{89518545-10DC-0A43-EEF8-70B90F9D5F36}"/>
              </a:ext>
            </a:extLst>
          </xdr:cNvPr>
          <xdr:cNvSpPr/>
        </xdr:nvSpPr>
        <xdr:spPr>
          <a:xfrm>
            <a:off x="7128152" y="14713613"/>
            <a:ext cx="2404029" cy="737187"/>
          </a:xfrm>
          <a:prstGeom prst="roundRect">
            <a:avLst/>
          </a:prstGeom>
          <a:solidFill>
            <a:schemeClr val="bg2"/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84830C72-B843-25A9-54FE-7952DC209D1C}"/>
              </a:ext>
            </a:extLst>
          </xdr:cNvPr>
          <xdr:cNvSpPr txBox="1">
            <a:spLocks noChangeAspect="1"/>
          </xdr:cNvSpPr>
        </xdr:nvSpPr>
        <xdr:spPr>
          <a:xfrm>
            <a:off x="7262220" y="14715139"/>
            <a:ext cx="2179364" cy="272087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Modern</a:t>
            </a:r>
            <a:r>
              <a:rPr lang="en-US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 Portfolio Theory Figures</a:t>
            </a:r>
            <a:endParaRPr lang="en-US" sz="900" b="0" i="0" u="none" strike="noStrike">
              <a:solidFill>
                <a:srgbClr val="000000"/>
              </a:solidFill>
              <a:latin typeface="Segoe UI" panose="020B0502040204020203" pitchFamily="34" charset="0"/>
              <a:ea typeface="Calibri"/>
              <a:cs typeface="Segoe UI" panose="020B0502040204020203" pitchFamily="34" charset="0"/>
            </a:endParaRP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7326C2F3-9231-8DE1-BB88-A9A55F5640A9}"/>
              </a:ext>
            </a:extLst>
          </xdr:cNvPr>
          <xdr:cNvSpPr txBox="1">
            <a:spLocks noChangeAspect="1"/>
          </xdr:cNvSpPr>
        </xdr:nvSpPr>
        <xdr:spPr>
          <a:xfrm>
            <a:off x="7362095" y="15001400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0F5DBA04-3D0B-436A-B523-9B40A3343DAA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4.9%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ED3F4BF9-8768-E7C3-54F4-75CEC16177DA}"/>
              </a:ext>
            </a:extLst>
          </xdr:cNvPr>
          <xdr:cNvSpPr txBox="1">
            <a:spLocks noChangeAspect="1"/>
          </xdr:cNvSpPr>
        </xdr:nvSpPr>
        <xdr:spPr>
          <a:xfrm>
            <a:off x="7247006" y="15231501"/>
            <a:ext cx="1051174" cy="228729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fld id="{6E288D78-66A4-48FB-A971-D8E3AD978182}" type="TxLink">
              <a:rPr lang="en-US" sz="11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RiskFree Avg Return</a:t>
            </a:fld>
            <a:endParaRPr lang="en-US" sz="900" b="0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24CF79AC-D75D-7F97-8E0D-57C2FA0DBE99}"/>
              </a:ext>
            </a:extLst>
          </xdr:cNvPr>
          <xdr:cNvSpPr txBox="1">
            <a:spLocks noChangeAspect="1"/>
          </xdr:cNvSpPr>
        </xdr:nvSpPr>
        <xdr:spPr>
          <a:xfrm>
            <a:off x="8200404" y="15233507"/>
            <a:ext cx="1080756" cy="235166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b="0" i="0" u="none" strike="noStrike">
                <a:latin typeface="Calibri"/>
                <a:ea typeface="Calibri"/>
                <a:cs typeface="Calibri"/>
              </a:rPr>
              <a:t>Benchmark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C5D151DF-FCF2-849A-01DF-ECA251E5B772}"/>
              </a:ext>
            </a:extLst>
          </xdr:cNvPr>
          <xdr:cNvSpPr txBox="1">
            <a:spLocks noChangeAspect="1"/>
          </xdr:cNvSpPr>
        </xdr:nvSpPr>
        <xdr:spPr>
          <a:xfrm>
            <a:off x="8318810" y="15011107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D064D237-77CF-46A1-BF3D-46EB8B697571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9.9%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 editAs="absolute">
    <xdr:from>
      <xdr:col>0</xdr:col>
      <xdr:colOff>33867</xdr:colOff>
      <xdr:row>4</xdr:row>
      <xdr:rowOff>152399</xdr:rowOff>
    </xdr:from>
    <xdr:to>
      <xdr:col>15</xdr:col>
      <xdr:colOff>626533</xdr:colOff>
      <xdr:row>7</xdr:row>
      <xdr:rowOff>640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B90AFAAA-A627-475C-A2FF-DBB114010DB7}"/>
            </a:ext>
          </a:extLst>
        </xdr:cNvPr>
        <xdr:cNvGrpSpPr>
          <a:grpSpLocks noChangeAspect="1"/>
        </xdr:cNvGrpSpPr>
      </xdr:nvGrpSpPr>
      <xdr:grpSpPr>
        <a:xfrm>
          <a:off x="33867" y="897466"/>
          <a:ext cx="11446933" cy="847307"/>
          <a:chOff x="37024" y="14647166"/>
          <a:chExt cx="9491705" cy="846461"/>
        </a:xfrm>
      </xdr:grpSpPr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822B75ED-A6A1-5D57-4054-27DD43232213}"/>
              </a:ext>
            </a:extLst>
          </xdr:cNvPr>
          <xdr:cNvGrpSpPr/>
        </xdr:nvGrpSpPr>
        <xdr:grpSpPr>
          <a:xfrm>
            <a:off x="2875186" y="14705275"/>
            <a:ext cx="4198697" cy="750014"/>
            <a:chOff x="3051271" y="14566210"/>
            <a:chExt cx="4459192" cy="741092"/>
          </a:xfrm>
        </xdr:grpSpPr>
        <xdr:sp macro="" textlink="">
          <xdr:nvSpPr>
            <xdr:cNvPr id="97" name="Rectangle: Rounded Corners 96">
              <a:extLst>
                <a:ext uri="{FF2B5EF4-FFF2-40B4-BE49-F238E27FC236}">
                  <a16:creationId xmlns:a16="http://schemas.microsoft.com/office/drawing/2014/main" id="{CB98CA8A-1A02-35B1-B98A-EEFB3648D22F}"/>
                </a:ext>
              </a:extLst>
            </xdr:cNvPr>
            <xdr:cNvSpPr/>
          </xdr:nvSpPr>
          <xdr:spPr>
            <a:xfrm>
              <a:off x="3051271" y="14566210"/>
              <a:ext cx="4459192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2D7B40D5-B11E-93E9-3D33-67AF69FAE4A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4288155" y="14615517"/>
              <a:ext cx="1701219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817A8525-8F62-2B03-3C5C-F5DBC0C35F3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90899" y="15068081"/>
              <a:ext cx="3814761" cy="23922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2B6F5BFF-AD0C-42E9-A115-1FB45DD57303}" type="TxLink">
                <a:rPr lang="en-US" sz="11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Analysis Period : 2025-08-06   To : 2026-08-06</a:t>
              </a:fld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11635D8D-B316-5772-9741-D50D998D3D9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79505" y="14866157"/>
              <a:ext cx="3596222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Model-ARK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ECA6FA5C-789E-602E-3C60-53F1F645FAED}"/>
              </a:ext>
            </a:extLst>
          </xdr:cNvPr>
          <xdr:cNvGrpSpPr/>
        </xdr:nvGrpSpPr>
        <xdr:grpSpPr>
          <a:xfrm>
            <a:off x="37024" y="14713591"/>
            <a:ext cx="2768870" cy="747366"/>
            <a:chOff x="37024" y="14574427"/>
            <a:chExt cx="2940656" cy="738476"/>
          </a:xfrm>
        </xdr:grpSpPr>
        <xdr:sp macro="" textlink="">
          <xdr:nvSpPr>
            <xdr:cNvPr id="92" name="Rectangle: Rounded Corners 91">
              <a:extLst>
                <a:ext uri="{FF2B5EF4-FFF2-40B4-BE49-F238E27FC236}">
                  <a16:creationId xmlns:a16="http://schemas.microsoft.com/office/drawing/2014/main" id="{356609E0-FF89-B1CC-48F7-CA5108CD63D5}"/>
                </a:ext>
              </a:extLst>
            </xdr:cNvPr>
            <xdr:cNvSpPr/>
          </xdr:nvSpPr>
          <xdr:spPr>
            <a:xfrm>
              <a:off x="37024" y="1457442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2E1A3A80-FB73-C7A4-BACB-AA89BF4CD12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90555" y="1460806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DB1AAF9E-587B-AE36-FD2C-0B0B1600A75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00833" y="1509712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EF0625FE-C450-D62A-AF1B-6FE796D6788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4788" y="1481282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998,744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04AB6816-123B-62DD-93A5-6347D8F3E8B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84792" y="1486057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8" name="Group 77">
            <a:extLst>
              <a:ext uri="{FF2B5EF4-FFF2-40B4-BE49-F238E27FC236}">
                <a16:creationId xmlns:a16="http://schemas.microsoft.com/office/drawing/2014/main" id="{CD4228F9-624C-A987-68A6-6F3147DAE89A}"/>
              </a:ext>
            </a:extLst>
          </xdr:cNvPr>
          <xdr:cNvGrpSpPr/>
        </xdr:nvGrpSpPr>
        <xdr:grpSpPr>
          <a:xfrm>
            <a:off x="7067431" y="14647166"/>
            <a:ext cx="2461298" cy="846461"/>
            <a:chOff x="7280791" y="14647166"/>
            <a:chExt cx="2461298" cy="846461"/>
          </a:xfrm>
        </xdr:grpSpPr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F806C27E-3F48-FF59-F383-838102060A55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81" name="Rectangle: Rounded Corners 80">
                <a:extLst>
                  <a:ext uri="{FF2B5EF4-FFF2-40B4-BE49-F238E27FC236}">
                    <a16:creationId xmlns:a16="http://schemas.microsoft.com/office/drawing/2014/main" id="{77814234-C87A-CA1E-23D3-B355B1E383F9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82" name="Group 81">
                <a:extLst>
                  <a:ext uri="{FF2B5EF4-FFF2-40B4-BE49-F238E27FC236}">
                    <a16:creationId xmlns:a16="http://schemas.microsoft.com/office/drawing/2014/main" id="{EF419D63-FB8F-C302-177E-0CE9A3793399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90" name="Graphic 89" descr="Clipboard Partially Checked with solid fill">
                  <a:extLst>
                    <a:ext uri="{FF2B5EF4-FFF2-40B4-BE49-F238E27FC236}">
                      <a16:creationId xmlns:a16="http://schemas.microsoft.com/office/drawing/2014/main" id="{78D89680-E292-5DA4-159B-4A5C23CFE7E8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6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7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91" name="TextBox 90">
                  <a:extLst>
                    <a:ext uri="{FF2B5EF4-FFF2-40B4-BE49-F238E27FC236}">
                      <a16:creationId xmlns:a16="http://schemas.microsoft.com/office/drawing/2014/main" id="{B60188AC-324F-9A6E-7019-BFD3F4546B72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83" name="Group 82">
                <a:extLst>
                  <a:ext uri="{FF2B5EF4-FFF2-40B4-BE49-F238E27FC236}">
                    <a16:creationId xmlns:a16="http://schemas.microsoft.com/office/drawing/2014/main" id="{504539D7-3431-4E54-2667-D95D338CC9C8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87" name="Graphic 86" descr="Monthly calendar with solid fill">
                  <a:extLst>
                    <a:ext uri="{FF2B5EF4-FFF2-40B4-BE49-F238E27FC236}">
                      <a16:creationId xmlns:a16="http://schemas.microsoft.com/office/drawing/2014/main" id="{11D0BD70-3D31-FF96-E163-3DB5B266E3B2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8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9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8" name="TextBox 87">
                  <a:extLst>
                    <a:ext uri="{FF2B5EF4-FFF2-40B4-BE49-F238E27FC236}">
                      <a16:creationId xmlns:a16="http://schemas.microsoft.com/office/drawing/2014/main" id="{68CABBAB-8C65-4F95-1552-FAD71B3EF79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89" name="TextBox 88">
                  <a:extLst>
                    <a:ext uri="{FF2B5EF4-FFF2-40B4-BE49-F238E27FC236}">
                      <a16:creationId xmlns:a16="http://schemas.microsoft.com/office/drawing/2014/main" id="{728E1D8E-45F3-353A-1BDC-D256D94AEF1E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84" name="Group 83">
                <a:extLst>
                  <a:ext uri="{FF2B5EF4-FFF2-40B4-BE49-F238E27FC236}">
                    <a16:creationId xmlns:a16="http://schemas.microsoft.com/office/drawing/2014/main" id="{81802A03-1B9C-694D-961D-B7F36BD096C8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85" name="Picture 84" descr="Single gear with solid fill">
                  <a:extLst>
                    <a:ext uri="{FF2B5EF4-FFF2-40B4-BE49-F238E27FC236}">
                      <a16:creationId xmlns:a16="http://schemas.microsoft.com/office/drawing/2014/main" id="{78ACA99D-6004-1B3C-7BE1-190C94BC17CC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0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6" name="TextBox 85">
                  <a:extLst>
                    <a:ext uri="{FF2B5EF4-FFF2-40B4-BE49-F238E27FC236}">
                      <a16:creationId xmlns:a16="http://schemas.microsoft.com/office/drawing/2014/main" id="{795C5308-7A23-A1F0-85B4-C3F3EB8549CC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80" name="TextBox 79">
              <a:extLst>
                <a:ext uri="{FF2B5EF4-FFF2-40B4-BE49-F238E27FC236}">
                  <a16:creationId xmlns:a16="http://schemas.microsoft.com/office/drawing/2014/main" id="{42BB1843-465B-6A12-6B35-0CDB6CCBBDE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>
    <xdr:from>
      <xdr:col>14</xdr:col>
      <xdr:colOff>76198</xdr:colOff>
      <xdr:row>0</xdr:row>
      <xdr:rowOff>67736</xdr:rowOff>
    </xdr:from>
    <xdr:to>
      <xdr:col>18</xdr:col>
      <xdr:colOff>49409</xdr:colOff>
      <xdr:row>4</xdr:row>
      <xdr:rowOff>144777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ACEA8CD2-A636-4B7C-89A5-0FC5A8192B71}"/>
            </a:ext>
          </a:extLst>
        </xdr:cNvPr>
        <xdr:cNvGrpSpPr/>
      </xdr:nvGrpSpPr>
      <xdr:grpSpPr>
        <a:xfrm>
          <a:off x="10278531" y="67736"/>
          <a:ext cx="2259211" cy="822108"/>
          <a:chOff x="11113888" y="12519660"/>
          <a:chExt cx="2259211" cy="822108"/>
        </a:xfrm>
      </xdr:grpSpPr>
      <xdr:sp macro="" textlink="">
        <xdr:nvSpPr>
          <xdr:cNvPr id="102" name="Rectangle: Rounded Corners 101">
            <a:extLst>
              <a:ext uri="{FF2B5EF4-FFF2-40B4-BE49-F238E27FC236}">
                <a16:creationId xmlns:a16="http://schemas.microsoft.com/office/drawing/2014/main" id="{378E3ACD-E076-F8E3-4C65-6D34024530FC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103" name="Group 102">
            <a:extLst>
              <a:ext uri="{FF2B5EF4-FFF2-40B4-BE49-F238E27FC236}">
                <a16:creationId xmlns:a16="http://schemas.microsoft.com/office/drawing/2014/main" id="{D807E626-2C53-FBBB-E6F4-368386B0DC31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115" name="Rectangle: Rounded Corners 114">
              <a:extLst>
                <a:ext uri="{FF2B5EF4-FFF2-40B4-BE49-F238E27FC236}">
                  <a16:creationId xmlns:a16="http://schemas.microsoft.com/office/drawing/2014/main" id="{2CFB6635-9302-FEBA-907B-C8DB0EC68142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E018B081-5365-84B1-C584-E5BFC2F461DB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117" name="TextBox 116">
                <a:extLst>
                  <a:ext uri="{FF2B5EF4-FFF2-40B4-BE49-F238E27FC236}">
                    <a16:creationId xmlns:a16="http://schemas.microsoft.com/office/drawing/2014/main" id="{2F02103E-43D8-057A-ECA1-BBA68C5A00C8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118" name="Graphic 117" descr="World with solid fill">
                <a:extLst>
                  <a:ext uri="{FF2B5EF4-FFF2-40B4-BE49-F238E27FC236}">
                    <a16:creationId xmlns:a16="http://schemas.microsoft.com/office/drawing/2014/main" id="{C7C7309D-5FF9-E2A7-B3AD-B9B8F6360BA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1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2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104" name="Group 103">
            <a:extLst>
              <a:ext uri="{FF2B5EF4-FFF2-40B4-BE49-F238E27FC236}">
                <a16:creationId xmlns:a16="http://schemas.microsoft.com/office/drawing/2014/main" id="{95637918-C501-548D-3219-88BFC4B61977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111" name="Rectangle: Rounded Corners 110">
              <a:extLst>
                <a:ext uri="{FF2B5EF4-FFF2-40B4-BE49-F238E27FC236}">
                  <a16:creationId xmlns:a16="http://schemas.microsoft.com/office/drawing/2014/main" id="{AC277507-0BA3-2C32-ABE9-CC1750F11675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2" name="Group 111">
              <a:extLst>
                <a:ext uri="{FF2B5EF4-FFF2-40B4-BE49-F238E27FC236}">
                  <a16:creationId xmlns:a16="http://schemas.microsoft.com/office/drawing/2014/main" id="{C74FD313-52A1-0DF1-63AA-1BF33DBC8A33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113" name="Graphic 112" descr="Envelope with solid fill">
                <a:extLst>
                  <a:ext uri="{FF2B5EF4-FFF2-40B4-BE49-F238E27FC236}">
                    <a16:creationId xmlns:a16="http://schemas.microsoft.com/office/drawing/2014/main" id="{0D9E1CF5-08D8-AD83-69D3-7176A95DC64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3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4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114" name="TextBox 113">
                <a:extLst>
                  <a:ext uri="{FF2B5EF4-FFF2-40B4-BE49-F238E27FC236}">
                    <a16:creationId xmlns:a16="http://schemas.microsoft.com/office/drawing/2014/main" id="{2EC932C8-4809-24A2-4F0B-92FBC671E8B1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105" name="TextBox 104">
            <a:extLst>
              <a:ext uri="{FF2B5EF4-FFF2-40B4-BE49-F238E27FC236}">
                <a16:creationId xmlns:a16="http://schemas.microsoft.com/office/drawing/2014/main" id="{187C9FB3-CDF8-A3E0-CCC1-16B556381240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A098B773-38CC-3191-31E7-59ED298788D1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107" name="Rectangle: Rounded Corners 106">
              <a:extLst>
                <a:ext uri="{FF2B5EF4-FFF2-40B4-BE49-F238E27FC236}">
                  <a16:creationId xmlns:a16="http://schemas.microsoft.com/office/drawing/2014/main" id="{2F6C92EB-0CDD-77E4-036D-B53A07B2D3A9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08" name="Group 107">
              <a:extLst>
                <a:ext uri="{FF2B5EF4-FFF2-40B4-BE49-F238E27FC236}">
                  <a16:creationId xmlns:a16="http://schemas.microsoft.com/office/drawing/2014/main" id="{C7F0925E-843D-B2A9-49EA-BF831F0C8EBD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109" name="Graphic 108" descr="Open folder with solid fill">
                <a:extLst>
                  <a:ext uri="{FF2B5EF4-FFF2-40B4-BE49-F238E27FC236}">
                    <a16:creationId xmlns:a16="http://schemas.microsoft.com/office/drawing/2014/main" id="{E8E5AD71-1FAD-5E18-8D7A-E020FC46FAA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5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6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110" name="TextBox 109">
                <a:extLst>
                  <a:ext uri="{FF2B5EF4-FFF2-40B4-BE49-F238E27FC236}">
                    <a16:creationId xmlns:a16="http://schemas.microsoft.com/office/drawing/2014/main" id="{0D415E06-19F7-C5FF-6631-9DC6B2233DC6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542921</xdr:colOff>
      <xdr:row>8</xdr:row>
      <xdr:rowOff>42327</xdr:rowOff>
    </xdr:from>
    <xdr:to>
      <xdr:col>14</xdr:col>
      <xdr:colOff>447141</xdr:colOff>
      <xdr:row>23</xdr:row>
      <xdr:rowOff>55027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A3EB22-A11A-45A3-88FC-F0B153FFD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585781</xdr:colOff>
      <xdr:row>23</xdr:row>
      <xdr:rowOff>148163</xdr:rowOff>
    </xdr:from>
    <xdr:to>
      <xdr:col>14</xdr:col>
      <xdr:colOff>437084</xdr:colOff>
      <xdr:row>39</xdr:row>
      <xdr:rowOff>12697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F0C315-AA52-4B41-B91A-1587E8A3C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95779</xdr:colOff>
      <xdr:row>4</xdr:row>
      <xdr:rowOff>117919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F6F9EBF2-B204-4448-8E67-362D5317323D}"/>
            </a:ext>
          </a:extLst>
        </xdr:cNvPr>
        <xdr:cNvGrpSpPr/>
      </xdr:nvGrpSpPr>
      <xdr:grpSpPr>
        <a:xfrm>
          <a:off x="0" y="0"/>
          <a:ext cx="3623839" cy="849439"/>
          <a:chOff x="4452408" y="2237447"/>
          <a:chExt cx="3777192" cy="841819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0C8D9D4B-0B2D-7DF5-4EF2-6FBF97859097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7ED850F7-131D-EB89-057F-25B1E1194E0C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4" name="Rectangle: Rounded Corners 23">
              <a:extLst>
                <a:ext uri="{FF2B5EF4-FFF2-40B4-BE49-F238E27FC236}">
                  <a16:creationId xmlns:a16="http://schemas.microsoft.com/office/drawing/2014/main" id="{8253BDD2-17A6-53FD-3043-23284CD23307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5" name="Graphic 24" descr="Users with solid fill">
              <a:extLst>
                <a:ext uri="{FF2B5EF4-FFF2-40B4-BE49-F238E27FC236}">
                  <a16:creationId xmlns:a16="http://schemas.microsoft.com/office/drawing/2014/main" id="{01645972-1809-8DBB-8545-65D604EEDC7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131E4A87-7F1F-BDCD-F360-6298A649878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17B5EDEC-A4A1-0EA6-BEC9-61F8A452624F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B65EA599-E0B5-299A-898D-2EB1F781CBB4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21" name="Rectangle: Rounded Corners 20">
              <a:extLst>
                <a:ext uri="{FF2B5EF4-FFF2-40B4-BE49-F238E27FC236}">
                  <a16:creationId xmlns:a16="http://schemas.microsoft.com/office/drawing/2014/main" id="{F77FF506-72ED-15DE-695F-47B3066CBB0B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F6769524-73F5-878B-A394-B3FF3F0A91A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3" name="Graphic 22" descr="Pen with solid fill">
              <a:extLst>
                <a:ext uri="{FF2B5EF4-FFF2-40B4-BE49-F238E27FC236}">
                  <a16:creationId xmlns:a16="http://schemas.microsoft.com/office/drawing/2014/main" id="{4230554C-EDB5-12D3-0FD4-4EE1E2CB1D5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311805E4-3AFC-2C27-71C5-BA2C816B84CA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13A0396D-6474-0DC4-B774-2592687ADEF6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3729A603-C932-7DEA-6A9C-28DFDD5D6B5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0" name="Graphic 19" descr="Repeat with solid fill">
              <a:extLst>
                <a:ext uri="{FF2B5EF4-FFF2-40B4-BE49-F238E27FC236}">
                  <a16:creationId xmlns:a16="http://schemas.microsoft.com/office/drawing/2014/main" id="{FE796B25-498E-F46A-8C36-9F597E24EA9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77595A88-B19D-4AB8-8582-EDD4EB12E1E4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714AA6E0-4B38-8F69-0427-3DD23AA46D39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49D04A6-BC3C-80C0-CF62-3B1480A5954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7" name="Graphic 16" descr="Disk with solid fill">
              <a:extLst>
                <a:ext uri="{FF2B5EF4-FFF2-40B4-BE49-F238E27FC236}">
                  <a16:creationId xmlns:a16="http://schemas.microsoft.com/office/drawing/2014/main" id="{020E5323-957F-6214-14A9-7F50BE96F91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A933CCA5-D18C-F999-06D7-52C44CA0C36B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93846345-9752-AA18-C19C-9EA605A32EDF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3" name="Graphic 12" descr="Back with solid fill">
              <a:extLst>
                <a:ext uri="{FF2B5EF4-FFF2-40B4-BE49-F238E27FC236}">
                  <a16:creationId xmlns:a16="http://schemas.microsoft.com/office/drawing/2014/main" id="{B222D525-B717-9DBD-F0EA-AA6EA1E9522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4F538430-5BD6-1CD9-A960-7EF2E8AEC33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0</xdr:col>
      <xdr:colOff>0</xdr:colOff>
      <xdr:row>5</xdr:row>
      <xdr:rowOff>0</xdr:rowOff>
    </xdr:from>
    <xdr:to>
      <xdr:col>14</xdr:col>
      <xdr:colOff>480060</xdr:colOff>
      <xdr:row>7</xdr:row>
      <xdr:rowOff>31121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74F3266E-265A-46A5-BCBA-3822B96022DA}"/>
            </a:ext>
          </a:extLst>
        </xdr:cNvPr>
        <xdr:cNvGrpSpPr/>
      </xdr:nvGrpSpPr>
      <xdr:grpSpPr>
        <a:xfrm>
          <a:off x="0" y="914400"/>
          <a:ext cx="12786360" cy="846461"/>
          <a:chOff x="0" y="17053560"/>
          <a:chExt cx="11932958" cy="846461"/>
        </a:xfrm>
      </xdr:grpSpPr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0F1C5AC7-5072-729C-2073-9C83C2D19188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9" name="Rectangle: Rounded Corners 48">
              <a:extLst>
                <a:ext uri="{FF2B5EF4-FFF2-40B4-BE49-F238E27FC236}">
                  <a16:creationId xmlns:a16="http://schemas.microsoft.com/office/drawing/2014/main" id="{A18A18CB-75AF-3EF1-2CC4-E4D619F1AF8E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77A9DD0D-E492-A3C7-A956-B2FA73A5355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1142B988-B59C-CFAB-BF04-7BF41357464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Model-ARK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B6DF9C34-2237-7A42-B68B-F4A626B76464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4" name="Rectangle: Rounded Corners 43">
              <a:extLst>
                <a:ext uri="{FF2B5EF4-FFF2-40B4-BE49-F238E27FC236}">
                  <a16:creationId xmlns:a16="http://schemas.microsoft.com/office/drawing/2014/main" id="{05FCD443-F804-3D65-B4F9-3092038913DE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EDDFB3C5-2B21-765C-E730-A056041C614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9FF52351-2CAE-BD2D-87AC-E5A10851A9F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CEC6162B-3391-1968-4945-3C8CD583F3F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998,744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B7A8061E-F49C-019D-95D9-3071F563689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266215E4-0D07-7D46-6307-93DAB6F3C54B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31" name="Group 30">
              <a:extLst>
                <a:ext uri="{FF2B5EF4-FFF2-40B4-BE49-F238E27FC236}">
                  <a16:creationId xmlns:a16="http://schemas.microsoft.com/office/drawing/2014/main" id="{9E677BA1-8F07-0DEE-5C48-AAC00A8E20CC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3" name="Rectangle: Rounded Corners 32">
                <a:extLst>
                  <a:ext uri="{FF2B5EF4-FFF2-40B4-BE49-F238E27FC236}">
                    <a16:creationId xmlns:a16="http://schemas.microsoft.com/office/drawing/2014/main" id="{B24DFC85-79FD-3B90-6835-13000423F545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C603EA2A-E285-0FD1-67D4-21FF51916E41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2" name="Graphic 41" descr="Clipboard Partially Checked with solid fill">
                  <a:extLst>
                    <a:ext uri="{FF2B5EF4-FFF2-40B4-BE49-F238E27FC236}">
                      <a16:creationId xmlns:a16="http://schemas.microsoft.com/office/drawing/2014/main" id="{96901472-0D72-5297-5B7A-1A43221E8E32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3" name="TextBox 42">
                  <a:extLst>
                    <a:ext uri="{FF2B5EF4-FFF2-40B4-BE49-F238E27FC236}">
                      <a16:creationId xmlns:a16="http://schemas.microsoft.com/office/drawing/2014/main" id="{56471AC9-AB60-74A1-45E2-973E676B6D27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5" name="Group 34">
                <a:extLst>
                  <a:ext uri="{FF2B5EF4-FFF2-40B4-BE49-F238E27FC236}">
                    <a16:creationId xmlns:a16="http://schemas.microsoft.com/office/drawing/2014/main" id="{6A91BB14-8DBC-A914-6869-25ADF9CCCF7C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9" name="Graphic 38" descr="Monthly calendar with solid fill">
                  <a:extLst>
                    <a:ext uri="{FF2B5EF4-FFF2-40B4-BE49-F238E27FC236}">
                      <a16:creationId xmlns:a16="http://schemas.microsoft.com/office/drawing/2014/main" id="{9D27F74B-E902-0526-9813-75B944A83DBB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6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0" name="TextBox 39">
                  <a:extLst>
                    <a:ext uri="{FF2B5EF4-FFF2-40B4-BE49-F238E27FC236}">
                      <a16:creationId xmlns:a16="http://schemas.microsoft.com/office/drawing/2014/main" id="{498E7044-0748-C1C5-3080-672FBDDD28B2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57B85B4E-36EB-CA94-8767-D90EF14F3F31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6" name="Group 35">
                <a:extLst>
                  <a:ext uri="{FF2B5EF4-FFF2-40B4-BE49-F238E27FC236}">
                    <a16:creationId xmlns:a16="http://schemas.microsoft.com/office/drawing/2014/main" id="{741C026C-4CDB-74A8-D3F8-EA882B34F778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7" name="Picture 36" descr="Single gear with solid fill">
                  <a:extLst>
                    <a:ext uri="{FF2B5EF4-FFF2-40B4-BE49-F238E27FC236}">
                      <a16:creationId xmlns:a16="http://schemas.microsoft.com/office/drawing/2014/main" id="{51D507EC-22CF-24A5-92F6-2AFC1E3BBFC3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7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50B527A1-BFC7-F997-E0AA-7AF724B6B480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D1E7491A-733A-3E67-E96B-B2BC016C2EC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absolute">
    <xdr:from>
      <xdr:col>4</xdr:col>
      <xdr:colOff>121920</xdr:colOff>
      <xdr:row>0</xdr:row>
      <xdr:rowOff>22860</xdr:rowOff>
    </xdr:from>
    <xdr:to>
      <xdr:col>6</xdr:col>
      <xdr:colOff>384691</xdr:colOff>
      <xdr:row>4</xdr:row>
      <xdr:rowOff>113448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3C790C71-4104-4691-B42D-DF686FEAD71A}"/>
            </a:ext>
          </a:extLst>
        </xdr:cNvPr>
        <xdr:cNvGrpSpPr/>
      </xdr:nvGrpSpPr>
      <xdr:grpSpPr>
        <a:xfrm>
          <a:off x="3649980" y="22860"/>
          <a:ext cx="2259211" cy="822108"/>
          <a:chOff x="11113888" y="12519660"/>
          <a:chExt cx="2259211" cy="822108"/>
        </a:xfrm>
      </xdr:grpSpPr>
      <xdr:sp macro="" textlink="">
        <xdr:nvSpPr>
          <xdr:cNvPr id="53" name="Rectangle: Rounded Corners 52">
            <a:extLst>
              <a:ext uri="{FF2B5EF4-FFF2-40B4-BE49-F238E27FC236}">
                <a16:creationId xmlns:a16="http://schemas.microsoft.com/office/drawing/2014/main" id="{A4774A36-6948-95D1-4147-F0CB0E96E944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A89BF7F1-CD88-B83F-BD04-B13EF448CC10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6" name="Rectangle: Rounded Corners 65">
              <a:extLst>
                <a:ext uri="{FF2B5EF4-FFF2-40B4-BE49-F238E27FC236}">
                  <a16:creationId xmlns:a16="http://schemas.microsoft.com/office/drawing/2014/main" id="{120B176A-67F6-9711-59F8-5D3236B008D6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B3E142C5-DE5E-D8AB-EDE6-E0D2D85BDCC8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8" name="TextBox 67">
                <a:extLst>
                  <a:ext uri="{FF2B5EF4-FFF2-40B4-BE49-F238E27FC236}">
                    <a16:creationId xmlns:a16="http://schemas.microsoft.com/office/drawing/2014/main" id="{813015BE-0FB0-BF4B-4CD8-0EC7033A35AC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9" name="Graphic 68" descr="World with solid fill">
                <a:extLst>
                  <a:ext uri="{FF2B5EF4-FFF2-40B4-BE49-F238E27FC236}">
                    <a16:creationId xmlns:a16="http://schemas.microsoft.com/office/drawing/2014/main" id="{CC54115A-93A1-3F03-8EAC-C6988A27786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96E49358-3C92-9552-4669-DCADEE5F806B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7C6C9542-D712-934B-40C6-4B6CF73BA6EB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A8475A72-5A99-01C2-B585-0BF8B98CE0AC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4" name="Graphic 63" descr="Envelope with solid fill">
                <a:extLst>
                  <a:ext uri="{FF2B5EF4-FFF2-40B4-BE49-F238E27FC236}">
                    <a16:creationId xmlns:a16="http://schemas.microsoft.com/office/drawing/2014/main" id="{B4661C6C-C0F5-23FE-7CB1-459231641DF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5" name="TextBox 64">
                <a:extLst>
                  <a:ext uri="{FF2B5EF4-FFF2-40B4-BE49-F238E27FC236}">
                    <a16:creationId xmlns:a16="http://schemas.microsoft.com/office/drawing/2014/main" id="{9B73512A-5E77-ABFC-BBA6-E3E440ED9AAD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4EDA4BD2-601D-6985-9371-8670F01443B6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EE337257-AD64-CDD2-6DB4-078FB5B8F4DE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8" name="Rectangle: Rounded Corners 57">
              <a:extLst>
                <a:ext uri="{FF2B5EF4-FFF2-40B4-BE49-F238E27FC236}">
                  <a16:creationId xmlns:a16="http://schemas.microsoft.com/office/drawing/2014/main" id="{A1447247-5559-D73A-06AD-793C4C31529F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089DA8EA-FEAB-49D1-952C-855B95E253C4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60" name="Graphic 59" descr="Open folder with solid fill">
                <a:extLst>
                  <a:ext uri="{FF2B5EF4-FFF2-40B4-BE49-F238E27FC236}">
                    <a16:creationId xmlns:a16="http://schemas.microsoft.com/office/drawing/2014/main" id="{67881AC0-1EE1-8242-F2B1-D3E7EE27CA1D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2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3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12963C2F-27A1-E8E1-7F28-B639E768BED2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26454</xdr:colOff>
      <xdr:row>0</xdr:row>
      <xdr:rowOff>31752</xdr:rowOff>
    </xdr:from>
    <xdr:to>
      <xdr:col>1</xdr:col>
      <xdr:colOff>3158063</xdr:colOff>
      <xdr:row>4</xdr:row>
      <xdr:rowOff>153904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33CBF94-83A5-4A7E-B771-410DC9E35E5D}"/>
            </a:ext>
          </a:extLst>
        </xdr:cNvPr>
        <xdr:cNvGrpSpPr/>
      </xdr:nvGrpSpPr>
      <xdr:grpSpPr>
        <a:xfrm>
          <a:off x="26454" y="31752"/>
          <a:ext cx="3756449" cy="853672"/>
          <a:chOff x="4452408" y="2237447"/>
          <a:chExt cx="3777192" cy="841819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F77F1E9B-E23C-5602-A958-12B88CCFD83B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191BDCF7-CAD4-4C0C-A22B-F1B26DE5A12B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2" name="Rectangle: Rounded Corners 21">
              <a:extLst>
                <a:ext uri="{FF2B5EF4-FFF2-40B4-BE49-F238E27FC236}">
                  <a16:creationId xmlns:a16="http://schemas.microsoft.com/office/drawing/2014/main" id="{BA5CD62F-1EF2-6E96-61AA-DE59AC8A3B7D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3" name="Graphic 22" descr="Users with solid fill">
              <a:extLst>
                <a:ext uri="{FF2B5EF4-FFF2-40B4-BE49-F238E27FC236}">
                  <a16:creationId xmlns:a16="http://schemas.microsoft.com/office/drawing/2014/main" id="{AFEC5261-B681-DFBF-3527-19FB4509085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5CC10DA3-BD46-8194-033A-2DC82267815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35C22DE9-8E1D-C5F4-1B20-8D98C5E5A2CD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B750B88C-9A4F-3C5D-6BB8-142EFE32CFBD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4A9B1094-5F77-7E98-485C-C7A1B53C347D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F1979035-E5B5-CEF7-8456-6F550B75D22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1" name="Graphic 20" descr="Pen with solid fill">
              <a:extLst>
                <a:ext uri="{FF2B5EF4-FFF2-40B4-BE49-F238E27FC236}">
                  <a16:creationId xmlns:a16="http://schemas.microsoft.com/office/drawing/2014/main" id="{4A001877-8494-5556-DCE7-F643940ECB9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D401A8A3-2A25-9E40-2FB5-D66E5E849170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35B89774-84E5-A29B-9509-DF4FBDA5A4DB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9DCD7F12-8B68-F5B6-CF00-BE54950FEDA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Repeat with solid fill">
              <a:extLst>
                <a:ext uri="{FF2B5EF4-FFF2-40B4-BE49-F238E27FC236}">
                  <a16:creationId xmlns:a16="http://schemas.microsoft.com/office/drawing/2014/main" id="{6E4ED1A0-FAA7-4418-B86F-C1813BE6FCE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64093CEE-1BB6-130A-6283-35FD1DD86515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9B8287A4-7AB9-4187-F7AD-28ABC347D27A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C2E22A58-B100-8341-4E21-9220CF9E3B2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5" name="Graphic 14" descr="Disk with solid fill">
              <a:extLst>
                <a:ext uri="{FF2B5EF4-FFF2-40B4-BE49-F238E27FC236}">
                  <a16:creationId xmlns:a16="http://schemas.microsoft.com/office/drawing/2014/main" id="{A46DE4F6-C9FC-1D7B-0ACE-B53731EF305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DA10F0AD-BA76-9CA5-44C3-9A68734ABBA1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343C0E85-BEFD-412E-16C3-9ED0F9C19100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1" name="Graphic 10" descr="Back with solid fill">
              <a:extLst>
                <a:ext uri="{FF2B5EF4-FFF2-40B4-BE49-F238E27FC236}">
                  <a16:creationId xmlns:a16="http://schemas.microsoft.com/office/drawing/2014/main" id="{F16A568A-1FEA-4EA2-B40E-95F6EAA03C0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4432299-6AEF-99F2-827F-45BF0DDF792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5</xdr:row>
      <xdr:rowOff>0</xdr:rowOff>
    </xdr:from>
    <xdr:to>
      <xdr:col>6</xdr:col>
      <xdr:colOff>274358</xdr:colOff>
      <xdr:row>7</xdr:row>
      <xdr:rowOff>31121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0DD6346E-27F6-4D67-AB48-A0ED13EB2F27}"/>
            </a:ext>
          </a:extLst>
        </xdr:cNvPr>
        <xdr:cNvGrpSpPr/>
      </xdr:nvGrpSpPr>
      <xdr:grpSpPr>
        <a:xfrm>
          <a:off x="0" y="914400"/>
          <a:ext cx="11932958" cy="846461"/>
          <a:chOff x="0" y="17053560"/>
          <a:chExt cx="11932958" cy="846461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771E9361-42EB-40AA-AB9B-C9B7AC6D8B65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7" name="Rectangle: Rounded Corners 46">
              <a:extLst>
                <a:ext uri="{FF2B5EF4-FFF2-40B4-BE49-F238E27FC236}">
                  <a16:creationId xmlns:a16="http://schemas.microsoft.com/office/drawing/2014/main" id="{2C06993E-5A94-BB55-ED69-8B4BD773E7E8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1789D40E-1BD7-E26E-C9EF-9D5E3EEDEE2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27A6FBA1-363D-F27A-14F9-B92401A2C4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Model-ARK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7E1BAD89-AF18-C618-D566-DBC279D485CD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2C98CD2B-84A5-18F7-7EBA-5795CC037752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EA0918D4-C4CE-E5D0-99D5-8397EC653D1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1149560A-40F6-649E-185D-43C66FE6327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892AA390-7E5A-BD76-EB8C-803E13D656F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998,744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5625380F-6606-E834-CC5A-3DAEB03276A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08E62059-7A02-1ABC-3D8A-23D6E5195808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1A4E1F91-92A5-4C13-C9B3-B7123339A0FC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1" name="Rectangle: Rounded Corners 30">
                <a:extLst>
                  <a:ext uri="{FF2B5EF4-FFF2-40B4-BE49-F238E27FC236}">
                    <a16:creationId xmlns:a16="http://schemas.microsoft.com/office/drawing/2014/main" id="{514F44C6-F0B1-3F24-C10B-1D11B3F31932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2" name="Group 31">
                <a:extLst>
                  <a:ext uri="{FF2B5EF4-FFF2-40B4-BE49-F238E27FC236}">
                    <a16:creationId xmlns:a16="http://schemas.microsoft.com/office/drawing/2014/main" id="{8447A095-80FB-3766-0FE5-368C77F8B5F6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0" name="Graphic 39" descr="Clipboard Partially Checked with solid fill">
                  <a:extLst>
                    <a:ext uri="{FF2B5EF4-FFF2-40B4-BE49-F238E27FC236}">
                      <a16:creationId xmlns:a16="http://schemas.microsoft.com/office/drawing/2014/main" id="{81DFCD9F-94DD-CD40-AC5F-0EFB2A8C857F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1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2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640972B9-77B6-95FE-2527-99557864E156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3" name="Group 32">
                <a:extLst>
                  <a:ext uri="{FF2B5EF4-FFF2-40B4-BE49-F238E27FC236}">
                    <a16:creationId xmlns:a16="http://schemas.microsoft.com/office/drawing/2014/main" id="{67DDE647-7A1D-9D1D-9AC4-B8E336F0E93E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7" name="Graphic 36" descr="Monthly calendar with solid fill">
                  <a:extLst>
                    <a:ext uri="{FF2B5EF4-FFF2-40B4-BE49-F238E27FC236}">
                      <a16:creationId xmlns:a16="http://schemas.microsoft.com/office/drawing/2014/main" id="{6C5CB287-40D2-08B7-B7C7-D6B4289078B9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92F399F5-C6AC-25F3-8EA7-ABCB609FC762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39" name="TextBox 38">
                  <a:extLst>
                    <a:ext uri="{FF2B5EF4-FFF2-40B4-BE49-F238E27FC236}">
                      <a16:creationId xmlns:a16="http://schemas.microsoft.com/office/drawing/2014/main" id="{1C6275E5-252B-945A-CFFA-0851823E7DE1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39F86417-8ABA-9F9D-BEF5-9894CCF71890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5" name="Picture 34" descr="Single gear with solid fill">
                  <a:extLst>
                    <a:ext uri="{FF2B5EF4-FFF2-40B4-BE49-F238E27FC236}">
                      <a16:creationId xmlns:a16="http://schemas.microsoft.com/office/drawing/2014/main" id="{EE820F1D-D7B2-7564-0E45-7A3744D857EA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6" name="TextBox 35">
                  <a:extLst>
                    <a:ext uri="{FF2B5EF4-FFF2-40B4-BE49-F238E27FC236}">
                      <a16:creationId xmlns:a16="http://schemas.microsoft.com/office/drawing/2014/main" id="{67A87060-6224-C075-A000-A68D02153134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2C9E2473-209C-A10B-25B9-E606FCEA042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oneCell">
    <xdr:from>
      <xdr:col>1</xdr:col>
      <xdr:colOff>3177540</xdr:colOff>
      <xdr:row>0</xdr:row>
      <xdr:rowOff>38100</xdr:rowOff>
    </xdr:from>
    <xdr:to>
      <xdr:col>1</xdr:col>
      <xdr:colOff>5436751</xdr:colOff>
      <xdr:row>4</xdr:row>
      <xdr:rowOff>128688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CC96AE08-6345-4775-8F4B-902E2C6E999B}"/>
            </a:ext>
          </a:extLst>
        </xdr:cNvPr>
        <xdr:cNvGrpSpPr/>
      </xdr:nvGrpSpPr>
      <xdr:grpSpPr>
        <a:xfrm>
          <a:off x="3802380" y="38100"/>
          <a:ext cx="2259211" cy="822108"/>
          <a:chOff x="11113888" y="12519660"/>
          <a:chExt cx="2259211" cy="822108"/>
        </a:xfrm>
      </xdr:grpSpPr>
      <xdr:sp macro="" textlink="">
        <xdr:nvSpPr>
          <xdr:cNvPr id="51" name="Rectangle: Rounded Corners 50">
            <a:extLst>
              <a:ext uri="{FF2B5EF4-FFF2-40B4-BE49-F238E27FC236}">
                <a16:creationId xmlns:a16="http://schemas.microsoft.com/office/drawing/2014/main" id="{D0431BD8-88C0-41AD-DCCB-3073F205235B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A6BF339C-4797-88F7-4B91-808B92A9B296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4" name="Rectangle: Rounded Corners 63">
              <a:extLst>
                <a:ext uri="{FF2B5EF4-FFF2-40B4-BE49-F238E27FC236}">
                  <a16:creationId xmlns:a16="http://schemas.microsoft.com/office/drawing/2014/main" id="{584F3F8A-8767-530B-85F2-EAF96F141DCC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DE6214A9-5580-0734-D7B0-AD7ED374A2C1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6" name="TextBox 65">
                <a:extLst>
                  <a:ext uri="{FF2B5EF4-FFF2-40B4-BE49-F238E27FC236}">
                    <a16:creationId xmlns:a16="http://schemas.microsoft.com/office/drawing/2014/main" id="{4B863B26-798F-221E-8B92-37DB1AB72889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7" name="Graphic 66" descr="World with solid fill">
                <a:extLst>
                  <a:ext uri="{FF2B5EF4-FFF2-40B4-BE49-F238E27FC236}">
                    <a16:creationId xmlns:a16="http://schemas.microsoft.com/office/drawing/2014/main" id="{35415872-BC0A-446B-E183-46A9BBF350B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7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C99C8A1-2378-B98C-436F-8D59749A1637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0" name="Rectangle: Rounded Corners 59">
              <a:extLst>
                <a:ext uri="{FF2B5EF4-FFF2-40B4-BE49-F238E27FC236}">
                  <a16:creationId xmlns:a16="http://schemas.microsoft.com/office/drawing/2014/main" id="{769AB450-6C9D-9B26-70C9-77903654BB43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B2289F10-72DB-9FBD-FF18-B5A1AE485F7D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2" name="Graphic 61" descr="Envelope with solid fill">
                <a:extLst>
                  <a:ext uri="{FF2B5EF4-FFF2-40B4-BE49-F238E27FC236}">
                    <a16:creationId xmlns:a16="http://schemas.microsoft.com/office/drawing/2014/main" id="{93B8F20E-DC42-6521-7B28-B1A8028B7FB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3" name="TextBox 62">
                <a:extLst>
                  <a:ext uri="{FF2B5EF4-FFF2-40B4-BE49-F238E27FC236}">
                    <a16:creationId xmlns:a16="http://schemas.microsoft.com/office/drawing/2014/main" id="{FF697D38-1336-B415-AD9D-4A35E725CB8F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482E9EA3-73BF-BBFE-922B-E28731C0EFA5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6060142C-B450-8F45-4808-F569FA27507F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BED9FE11-8EAB-AFD8-5903-55F1235241EA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E6AB3904-2B7E-8E9E-0294-79EE3B2F62E8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58" name="Graphic 57" descr="Open folder with solid fill">
                <a:extLst>
                  <a:ext uri="{FF2B5EF4-FFF2-40B4-BE49-F238E27FC236}">
                    <a16:creationId xmlns:a16="http://schemas.microsoft.com/office/drawing/2014/main" id="{56E04B96-BCBE-78CE-ED42-43B373D10AE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BCBDA76C-4055-7FE5-6A80-611E94DCFA19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5251BD-C31C-405B-93F1-1229C3038D03}" name="UI_Table" displayName="UI_Table" ref="A10:P54" totalsRowCount="1" headerRowDxfId="75" dataDxfId="74" totalsRowDxfId="73">
  <autoFilter ref="A10:P53" xr:uid="{D0390448-CACD-4586-877D-BD90B59798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73AB013A-0E23-4D3C-A5C3-0596AE4CEA3F}" name="Symbol" dataDxfId="72" totalsRowDxfId="71"/>
    <tableColumn id="2" xr3:uid="{D3710508-6C1F-4430-A2F2-6540E66F2053}" name="Name" dataDxfId="70" totalsRowDxfId="69"/>
    <tableColumn id="3" xr3:uid="{40D711E7-3E3D-400F-B669-23DD765AB9D1}" name="Weight" totalsRowFunction="sum" dataDxfId="68" totalsRowDxfId="67"/>
    <tableColumn id="4" xr3:uid="{9E8747E9-AFBF-4DC8-84FC-02C81D85D24D}" name="Min" totalsRowFunction="sum" dataDxfId="66" totalsRowDxfId="65"/>
    <tableColumn id="5" xr3:uid="{180DBAA4-2A5F-428D-AD8A-A85BDC6A0C3C}" name="Max" totalsRowFunction="sum" dataDxfId="64" totalsRowDxfId="63"/>
    <tableColumn id="22" xr3:uid="{7A367D3F-4E85-4333-B2B6-690898CD0EC9}" name="Mix" totalsRowFunction="sum" dataDxfId="62" totalsRowDxfId="61"/>
    <tableColumn id="7" xr3:uid="{C7CC80A1-6AE3-4E7D-9CA3-A74C5D29F8EB}" name="Adjust" totalsRowFunction="sum" dataDxfId="60" totalsRowDxfId="59"/>
    <tableColumn id="14" xr3:uid="{07038F74-CF25-43ED-B094-7E59CF7A75F6}" name="Signal" dataDxfId="58" totalsRowDxfId="57"/>
    <tableColumn id="18" xr3:uid="{F8D7FA93-293E-4B7F-A26C-66DE312E8550}" name="ExpR" totalsRowFunction="sum" dataDxfId="56" totalsRowDxfId="55"/>
    <tableColumn id="9" xr3:uid="{1E368E92-75FD-4A25-9381-4EB6338F2798}" name="Risk" totalsRowFunction="sum" dataDxfId="54" totalsRowDxfId="53"/>
    <tableColumn id="17" xr3:uid="{48D325AF-E541-440E-885B-CFEBE3E300F4}" name="Sharpe" totalsRowFunction="sum" dataDxfId="52" totalsRowDxfId="51"/>
    <tableColumn id="10" xr3:uid="{5E828EAA-F41E-4537-8F4D-E50785C83012}" name="Alpha" totalsRowFunction="sum" dataDxfId="50" totalsRowDxfId="49"/>
    <tableColumn id="19" xr3:uid="{EEA1E4ED-48BF-42C9-B7EA-F747722ED674}" name="Beta" totalsRowFunction="sum" dataDxfId="48" totalsRowDxfId="47"/>
    <tableColumn id="20" xr3:uid="{6A786E7F-58CD-4AAA-BF23-CEB1E44B7B8D}" name="Correl" totalsRowFunction="sum" dataDxfId="46" totalsRowDxfId="45"/>
    <tableColumn id="11" xr3:uid="{2D3ED8D7-D63D-4905-8463-F6161746A0DB}" name="ActR" totalsRowFunction="sum" dataDxfId="44" totalsRowDxfId="43"/>
    <tableColumn id="13" xr3:uid="{EA6CC07F-928E-4964-9FA1-77448C88172B}" name="vs Bmk" totalsRowFunction="sum" dataDxfId="42" totalsRowDxfId="4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648F31-945A-4B92-9AEA-6D6D2F03990E}" name="Table40" displayName="Table40" ref="R10:V18" headerRowDxfId="40" dataDxfId="39" totalsRowDxfId="38">
  <autoFilter ref="R10:V18" xr:uid="{E67155BB-21B7-47B9-A7A7-1D5D01AA559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0111163-E8A0-457D-838A-00E4D80B800B}" name="Measure" totalsRowLabel="Total" dataDxfId="37" totalsRowDxfId="36"/>
    <tableColumn id="2" xr3:uid="{BC5D9C0D-F28B-4542-B91E-2B52D0EA9748}" name="Current" dataDxfId="35" totalsRowDxfId="34"/>
    <tableColumn id="3" xr3:uid="{EBDDF345-F652-4F66-92BB-34195FF26F72}" name="Target" dataDxfId="33" totalsRowDxfId="32"/>
    <tableColumn id="4" xr3:uid="{2801509B-5DF0-484E-9EBA-B32C2A4612F7}" name="Var" dataDxfId="31" totalsRowDxfId="30"/>
    <tableColumn id="5" xr3:uid="{912B76C6-2758-4273-B37D-49A868750EAB}" name="Signal" totalsRowFunction="count" dataDxfId="29" totalsRowDxfId="28">
      <calculatedColumnFormula>U11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A465C4-73D3-42B1-B495-8FE6D7C87B10}" name="Table9" displayName="Table9" ref="R20:V23" totalsRowShown="0" headerRowDxfId="27" dataDxfId="26">
  <autoFilter ref="R20:V23" xr:uid="{3B001464-FCC2-46A3-A13E-1825DA050F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35C52F8-A545-4DA2-A2CB-C31080F38D1D}" name="Asset" dataDxfId="25"/>
    <tableColumn id="2" xr3:uid="{3EBB4D2B-BB74-40F3-96E6-D4469CC464D8}" name="Current" dataDxfId="24"/>
    <tableColumn id="3" xr3:uid="{39A7515D-53C5-4345-97AE-09D6EB433CB1}" name="Target" dataDxfId="23"/>
    <tableColumn id="4" xr3:uid="{C2F71DCA-B081-49E4-93C2-47E479676A3A}" name="Var" dataDxfId="22">
      <calculatedColumnFormula>(T21-S21)*100</calculatedColumnFormula>
    </tableColumn>
    <tableColumn id="5" xr3:uid="{BD7E7DBD-7D45-409F-A35A-8285D4EF5628}" name="Signal" dataDxfId="21">
      <calculatedColumnFormula>Table9[[#This Row],[Var]]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E3247F-65FA-4AEE-8C60-C484D1FAC2AF}" name="UI_TablePH" displayName="UI_TablePH" ref="A11:I54" totalsRowCount="1" headerRowDxfId="20" dataDxfId="19" totalsRowDxfId="18">
  <autoFilter ref="A11:I53" xr:uid="{4270C9CF-1A7B-4611-8995-BFC238C06A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9154D27-EC8F-47F4-AD77-5D0D9767C9C6}" name="Account" dataDxfId="17" totalsRowDxfId="16"/>
    <tableColumn id="2" xr3:uid="{C263B40C-74EB-4D66-8F8C-98B65BE24697}" name="AssetType" dataDxfId="15" totalsRowDxfId="14"/>
    <tableColumn id="3" xr3:uid="{6AD55F61-1501-4E62-AA11-18D63A34B673}" name="Symbol" dataDxfId="13" totalsRowDxfId="12"/>
    <tableColumn id="4" xr3:uid="{36A67DB8-9240-48BA-B6A8-820161B77D3C}" name="Mix" totalsRowFunction="sum" dataDxfId="11" totalsRowDxfId="10"/>
    <tableColumn id="5" xr3:uid="{60A7F614-3DAC-4BFF-87E4-4D2F7C710FDB}" name="MV Shares" dataDxfId="9" totalsRowDxfId="8"/>
    <tableColumn id="6" xr3:uid="{83059F9E-5D27-4507-9F30-177F59D9F5A1}" name="MV" totalsRowFunction="sum" dataDxfId="7" totalsRowDxfId="6"/>
    <tableColumn id="7" xr3:uid="{287CDE26-1767-457F-BD74-325AAE2B8889}" name="BV" totalsRowFunction="sum" dataDxfId="5" totalsRowDxfId="4"/>
    <tableColumn id="8" xr3:uid="{547BB210-378D-4E72-BFF0-3E7711E2840F}" name="MV +/- BV" totalsRowFunction="sum" dataDxfId="3" totalsRowDxfId="2"/>
    <tableColumn id="9" xr3:uid="{E2AFC1D0-7F93-4828-8BD7-50267CF98C48}" name="MV +/- BV%" totalsRowFunction="custom" dataDxfId="1" totalsRowDxfId="0">
      <totalsRowFormula>UI_TablePH[[#Totals],[MV +/- BV]]/UI_TablePH[[#Totals],[BV]]</totalsRow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3359-FB67-41F6-B1BB-8AC5FF72A032}">
  <sheetPr codeName="Sheet18">
    <pageSetUpPr fitToPage="1"/>
  </sheetPr>
  <dimension ref="A1:AN74"/>
  <sheetViews>
    <sheetView showGridLines="0" showRowColHeaders="0" tabSelected="1" zoomScale="90" zoomScaleNormal="90" workbookViewId="0">
      <pane ySplit="7" topLeftCell="A8" activePane="bottomLeft" state="frozen"/>
      <selection activeCell="B23" sqref="B23"/>
      <selection pane="bottomLeft" activeCell="C23" sqref="C23"/>
    </sheetView>
  </sheetViews>
  <sheetFormatPr defaultColWidth="9.109375" defaultRowHeight="14.4" x14ac:dyDescent="0.3"/>
  <cols>
    <col min="1" max="1" width="9.77734375" customWidth="1"/>
    <col min="2" max="2" width="30.5546875" bestFit="1" customWidth="1"/>
    <col min="3" max="7" width="8.109375" customWidth="1"/>
    <col min="8" max="8" width="10.5546875" customWidth="1"/>
    <col min="9" max="10" width="9.5546875" customWidth="1"/>
    <col min="11" max="11" width="9.5546875" style="9" customWidth="1"/>
    <col min="12" max="12" width="9.5546875" style="19" customWidth="1"/>
    <col min="13" max="16" width="9.5546875" customWidth="1"/>
    <col min="17" max="17" width="2.5546875" customWidth="1"/>
    <col min="18" max="19" width="11.77734375" customWidth="1"/>
    <col min="20" max="20" width="11.77734375" style="20" customWidth="1"/>
    <col min="21" max="21" width="11.77734375" style="9" customWidth="1"/>
    <col min="22" max="22" width="11.77734375" style="21" customWidth="1"/>
    <col min="23" max="23" width="8.88671875" bestFit="1" customWidth="1"/>
    <col min="24" max="24" width="7.88671875" bestFit="1" customWidth="1"/>
    <col min="25" max="25" width="7.21875" style="22" bestFit="1" customWidth="1"/>
    <col min="26" max="26" width="7.44140625" bestFit="1" customWidth="1"/>
    <col min="27" max="27" width="13.44140625" bestFit="1" customWidth="1"/>
    <col min="28" max="28" width="16.109375" style="23" bestFit="1" customWidth="1"/>
    <col min="29" max="29" width="11.5546875" style="23" customWidth="1"/>
    <col min="30" max="30" width="12.44140625" bestFit="1" customWidth="1"/>
    <col min="31" max="31" width="13.5546875" customWidth="1"/>
    <col min="32" max="32" width="10.88671875" customWidth="1"/>
    <col min="33" max="33" width="10" customWidth="1"/>
    <col min="34" max="35" width="9.77734375" customWidth="1"/>
    <col min="36" max="36" width="17.44140625" bestFit="1" customWidth="1"/>
    <col min="37" max="37" width="9.77734375" customWidth="1"/>
    <col min="38" max="38" width="13" bestFit="1" customWidth="1"/>
    <col min="39" max="39" width="17.44140625" bestFit="1" customWidth="1"/>
    <col min="40" max="40" width="11.21875" bestFit="1" customWidth="1"/>
    <col min="41" max="41" width="10.77734375" bestFit="1" customWidth="1"/>
    <col min="42" max="42" width="10.77734375" customWidth="1"/>
    <col min="43" max="45" width="10.6640625" customWidth="1"/>
  </cols>
  <sheetData>
    <row r="1" spans="1:40" x14ac:dyDescent="0.3">
      <c r="AB1"/>
      <c r="AC1"/>
    </row>
    <row r="2" spans="1:40" x14ac:dyDescent="0.3">
      <c r="T2"/>
      <c r="U2"/>
      <c r="V2"/>
      <c r="AB2"/>
      <c r="AC2"/>
    </row>
    <row r="3" spans="1:40" x14ac:dyDescent="0.3">
      <c r="T3"/>
      <c r="U3"/>
      <c r="AB3"/>
      <c r="AC3"/>
    </row>
    <row r="4" spans="1:40" x14ac:dyDescent="0.3">
      <c r="K4"/>
      <c r="L4"/>
      <c r="T4"/>
      <c r="U4"/>
      <c r="Y4"/>
      <c r="AB4"/>
      <c r="AC4"/>
    </row>
    <row r="5" spans="1:40" x14ac:dyDescent="0.3">
      <c r="K5"/>
      <c r="L5"/>
      <c r="T5"/>
      <c r="U5"/>
      <c r="V5"/>
      <c r="Y5"/>
      <c r="AB5"/>
      <c r="AC5"/>
    </row>
    <row r="6" spans="1:40" ht="40.049999999999997" customHeight="1" x14ac:dyDescent="0.3">
      <c r="K6"/>
      <c r="L6"/>
      <c r="T6"/>
      <c r="U6"/>
      <c r="V6"/>
      <c r="Y6"/>
      <c r="AB6"/>
      <c r="AC6"/>
    </row>
    <row r="7" spans="1:40" ht="25.05" customHeight="1" x14ac:dyDescent="0.3">
      <c r="K7"/>
      <c r="L7"/>
      <c r="T7"/>
      <c r="U7"/>
      <c r="V7"/>
      <c r="Y7"/>
      <c r="AB7"/>
      <c r="AC7"/>
    </row>
    <row r="8" spans="1:40" ht="15" thickBot="1" x14ac:dyDescent="0.35">
      <c r="H8" s="9"/>
      <c r="I8" s="19"/>
      <c r="J8" s="19"/>
      <c r="K8"/>
      <c r="L8"/>
      <c r="Q8" s="20"/>
      <c r="R8" s="9"/>
      <c r="T8"/>
      <c r="U8"/>
      <c r="V8"/>
      <c r="Y8"/>
      <c r="AC8"/>
      <c r="AG8" s="12"/>
      <c r="AH8" s="12"/>
      <c r="AI8" s="12"/>
      <c r="AJ8" s="12"/>
      <c r="AK8" s="12"/>
      <c r="AL8" s="12"/>
      <c r="AM8" s="12"/>
      <c r="AN8" s="12"/>
    </row>
    <row r="9" spans="1:40" ht="15" thickBot="1" x14ac:dyDescent="0.35">
      <c r="I9" s="42" t="s">
        <v>163</v>
      </c>
      <c r="J9" s="42"/>
      <c r="K9" s="42"/>
      <c r="L9" s="42"/>
      <c r="M9" s="42"/>
      <c r="N9" s="42"/>
      <c r="O9" s="42"/>
      <c r="P9" s="42"/>
      <c r="R9" s="43" t="s">
        <v>164</v>
      </c>
      <c r="S9" s="44"/>
      <c r="T9" s="44"/>
      <c r="U9" s="44"/>
      <c r="V9" s="45"/>
      <c r="Y9"/>
      <c r="AG9" s="11"/>
      <c r="AH9" s="14"/>
      <c r="AI9" s="24"/>
      <c r="AJ9" s="20"/>
      <c r="AK9" s="24"/>
      <c r="AL9" s="19"/>
      <c r="AM9" s="14"/>
      <c r="AN9" s="25"/>
    </row>
    <row r="10" spans="1:40" x14ac:dyDescent="0.3">
      <c r="A10" t="s">
        <v>112</v>
      </c>
      <c r="B10" t="s">
        <v>165</v>
      </c>
      <c r="C10" s="12" t="s">
        <v>166</v>
      </c>
      <c r="D10" s="26" t="s">
        <v>167</v>
      </c>
      <c r="E10" s="27" t="s">
        <v>168</v>
      </c>
      <c r="F10" s="28" t="s">
        <v>113</v>
      </c>
      <c r="G10" s="26" t="s">
        <v>169</v>
      </c>
      <c r="H10" s="29" t="s">
        <v>170</v>
      </c>
      <c r="I10" s="26" t="s">
        <v>171</v>
      </c>
      <c r="J10" s="26" t="s">
        <v>172</v>
      </c>
      <c r="K10" s="26" t="s">
        <v>173</v>
      </c>
      <c r="L10" s="26" t="s">
        <v>174</v>
      </c>
      <c r="M10" s="26" t="s">
        <v>175</v>
      </c>
      <c r="N10" s="26" t="s">
        <v>176</v>
      </c>
      <c r="O10" s="28" t="s">
        <v>177</v>
      </c>
      <c r="P10" s="28" t="s">
        <v>178</v>
      </c>
      <c r="R10" t="s">
        <v>179</v>
      </c>
      <c r="S10" s="12" t="s">
        <v>180</v>
      </c>
      <c r="T10" s="26" t="s">
        <v>181</v>
      </c>
      <c r="U10" s="26" t="s">
        <v>182</v>
      </c>
      <c r="V10" s="29" t="s">
        <v>170</v>
      </c>
      <c r="W10" s="21"/>
      <c r="AG10" s="11"/>
      <c r="AH10" s="17"/>
      <c r="AI10" s="30"/>
      <c r="AJ10" s="9"/>
      <c r="AK10" s="30"/>
      <c r="AL10" s="19"/>
      <c r="AM10" s="14"/>
      <c r="AN10" s="25"/>
    </row>
    <row r="11" spans="1:40" x14ac:dyDescent="0.3">
      <c r="A11" t="s">
        <v>148</v>
      </c>
      <c r="B11" t="s">
        <v>183</v>
      </c>
      <c r="C11" s="14">
        <v>0</v>
      </c>
      <c r="D11" s="14">
        <v>0</v>
      </c>
      <c r="E11" s="14">
        <v>7.1999999999999995E-2</v>
      </c>
      <c r="F11" s="14">
        <v>1.2539109926382193E-2</v>
      </c>
      <c r="G11" s="11">
        <v>-1.2539109926382193E-2</v>
      </c>
      <c r="H11" s="31" t="s">
        <v>230</v>
      </c>
      <c r="I11" s="25">
        <v>0.6979066386076952</v>
      </c>
      <c r="J11" s="25">
        <v>-0.47610040912771134</v>
      </c>
      <c r="K11" s="19">
        <v>-3.5790869820390347E-3</v>
      </c>
      <c r="L11" s="25">
        <v>0.47966713414666956</v>
      </c>
      <c r="M11" s="19">
        <v>-2.9112310486318922E-2</v>
      </c>
      <c r="N11" s="19">
        <v>-5.8315213485665941E-3</v>
      </c>
      <c r="O11" s="25">
        <v>-5.2779951101626602E-2</v>
      </c>
      <c r="P11" s="25">
        <v>7.1717296816971671E-2</v>
      </c>
      <c r="R11" t="s">
        <v>171</v>
      </c>
      <c r="S11" s="20">
        <v>0.16223209335039782</v>
      </c>
      <c r="T11" s="20">
        <v>1.0881229060663051</v>
      </c>
      <c r="U11" s="19">
        <f>(T11-S11)*100</f>
        <v>92.589081271590729</v>
      </c>
      <c r="V11" s="32">
        <f>U11</f>
        <v>92.589081271590729</v>
      </c>
      <c r="W11" s="21"/>
      <c r="AG11" s="33"/>
      <c r="AH11" s="28"/>
      <c r="AI11" s="30"/>
      <c r="AJ11" s="33"/>
      <c r="AK11" s="30"/>
      <c r="AL11" s="28"/>
      <c r="AM11" s="33"/>
      <c r="AN11" s="33"/>
    </row>
    <row r="12" spans="1:40" x14ac:dyDescent="0.3">
      <c r="A12" t="s">
        <v>127</v>
      </c>
      <c r="B12" t="s">
        <v>184</v>
      </c>
      <c r="C12" s="14">
        <v>4.8000000000000001E-2</v>
      </c>
      <c r="D12" s="14">
        <v>0</v>
      </c>
      <c r="E12" s="14">
        <v>4.8000000000000001E-2</v>
      </c>
      <c r="F12" s="14">
        <v>4.2430646289612191E-2</v>
      </c>
      <c r="G12" s="11">
        <v>5.5693537103878102E-3</v>
      </c>
      <c r="H12" s="34" t="s">
        <v>231</v>
      </c>
      <c r="I12" s="25">
        <v>0.98926346993621772</v>
      </c>
      <c r="J12" s="25">
        <v>-0.23476781421516058</v>
      </c>
      <c r="K12" s="19">
        <v>0.15384958722855321</v>
      </c>
      <c r="L12" s="25">
        <v>3.9070048647743709</v>
      </c>
      <c r="M12" s="19">
        <v>-1.4604363336170531E-2</v>
      </c>
      <c r="N12" s="19">
        <v>7.8185935301895715E-4</v>
      </c>
      <c r="O12" s="25">
        <v>2.2746230114397274</v>
      </c>
      <c r="P12" s="25">
        <v>2.2193265082583156</v>
      </c>
      <c r="R12" t="s">
        <v>172</v>
      </c>
      <c r="S12" s="20">
        <v>0.37969234811954211</v>
      </c>
      <c r="T12" s="20">
        <v>0.28672737956935496</v>
      </c>
      <c r="U12" s="25">
        <f>(T12-S12)*100</f>
        <v>-9.2964968550187148</v>
      </c>
      <c r="V12" s="32">
        <f t="shared" ref="V12:V18" si="0">U12</f>
        <v>-9.2964968550187148</v>
      </c>
      <c r="W12" s="21"/>
      <c r="AG12" s="35"/>
      <c r="AH12" s="35"/>
      <c r="AI12" s="35"/>
      <c r="AJ12" s="35"/>
      <c r="AK12" s="36"/>
      <c r="AL12" s="35"/>
      <c r="AM12" s="37"/>
      <c r="AN12" s="37"/>
    </row>
    <row r="13" spans="1:40" x14ac:dyDescent="0.3">
      <c r="A13" t="s">
        <v>134</v>
      </c>
      <c r="B13" t="s">
        <v>185</v>
      </c>
      <c r="C13" s="14">
        <v>4.8000000000000001E-2</v>
      </c>
      <c r="D13" s="14">
        <v>0</v>
      </c>
      <c r="E13" s="14">
        <v>4.8000000000000001E-2</v>
      </c>
      <c r="F13" s="14">
        <v>2.6648311438423559E-2</v>
      </c>
      <c r="G13" s="11">
        <v>2.1351688561576442E-2</v>
      </c>
      <c r="H13" s="34" t="s">
        <v>231</v>
      </c>
      <c r="I13" s="25">
        <v>0.58816665907263588</v>
      </c>
      <c r="J13" s="25">
        <v>0.36447536363050892</v>
      </c>
      <c r="K13" s="19">
        <v>0.15835440053218516</v>
      </c>
      <c r="L13" s="25">
        <v>3.3032724329942669</v>
      </c>
      <c r="M13" s="19">
        <v>2.2037809440395899E-2</v>
      </c>
      <c r="N13" s="19">
        <v>8.1216963235276919E-3</v>
      </c>
      <c r="O13" s="25">
        <v>2.3410544301453426</v>
      </c>
      <c r="P13" s="25">
        <v>2.1290596233172967</v>
      </c>
      <c r="R13" t="s">
        <v>173</v>
      </c>
      <c r="S13" s="24">
        <v>0.28543389467450658</v>
      </c>
      <c r="T13" s="19">
        <v>3.4575154075952805</v>
      </c>
      <c r="U13" s="19">
        <f>(T13-S13)</f>
        <v>3.1720815129207738</v>
      </c>
      <c r="V13" s="32">
        <f t="shared" si="0"/>
        <v>3.1720815129207738</v>
      </c>
      <c r="W13" s="21"/>
    </row>
    <row r="14" spans="1:40" x14ac:dyDescent="0.3">
      <c r="A14" t="s">
        <v>147</v>
      </c>
      <c r="B14" t="s">
        <v>186</v>
      </c>
      <c r="C14" s="14">
        <v>7.1999999999999995E-2</v>
      </c>
      <c r="D14" s="14">
        <v>0</v>
      </c>
      <c r="E14" s="14">
        <v>7.1999999999999995E-2</v>
      </c>
      <c r="F14" s="14">
        <v>1.286239632419783E-2</v>
      </c>
      <c r="G14" s="11">
        <v>5.9137603675802161E-2</v>
      </c>
      <c r="H14" s="34" t="s">
        <v>230</v>
      </c>
      <c r="I14" s="25">
        <v>2.0400552916419268</v>
      </c>
      <c r="J14" s="25">
        <v>1.5760616906892637</v>
      </c>
      <c r="K14" s="19">
        <v>0.24526973390116757</v>
      </c>
      <c r="L14" s="25">
        <v>3.9178485982170863</v>
      </c>
      <c r="M14" s="19">
        <v>9.5998725518878808E-2</v>
      </c>
      <c r="N14" s="19">
        <v>2.4790533230466899E-2</v>
      </c>
      <c r="O14" s="25">
        <v>3.6256940679777769</v>
      </c>
      <c r="P14" s="25">
        <v>3.038533692733822</v>
      </c>
      <c r="R14" t="s">
        <v>174</v>
      </c>
      <c r="S14" s="20">
        <v>-0.3825368283417418</v>
      </c>
      <c r="T14" s="20">
        <v>0.47580760110246639</v>
      </c>
      <c r="U14" s="25">
        <f t="shared" ref="U14:U17" si="1">(T14-S14)*100</f>
        <v>85.834442944420815</v>
      </c>
      <c r="V14" s="32">
        <f t="shared" si="0"/>
        <v>85.834442944420815</v>
      </c>
      <c r="W14" s="21"/>
    </row>
    <row r="15" spans="1:40" x14ac:dyDescent="0.3">
      <c r="A15" t="s">
        <v>133</v>
      </c>
      <c r="B15" t="s">
        <v>187</v>
      </c>
      <c r="C15" s="14">
        <v>0</v>
      </c>
      <c r="D15" s="14">
        <v>0</v>
      </c>
      <c r="E15" s="14">
        <v>7.1999999999999995E-2</v>
      </c>
      <c r="F15" s="14">
        <v>3.0228129880343246E-2</v>
      </c>
      <c r="G15" s="11">
        <v>-3.0228129880343246E-2</v>
      </c>
      <c r="H15" s="34" t="s">
        <v>230</v>
      </c>
      <c r="I15" s="25">
        <v>-1.1231782735506564</v>
      </c>
      <c r="J15" s="25">
        <v>-1.147738961353002</v>
      </c>
      <c r="K15" s="19">
        <v>-8.6281328404731999E-3</v>
      </c>
      <c r="L15" s="25">
        <v>1.1563372931128741</v>
      </c>
      <c r="M15" s="19">
        <v>-7.0181273444759509E-2</v>
      </c>
      <c r="N15" s="19">
        <v>-1.4058093896567736E-2</v>
      </c>
      <c r="O15" s="25">
        <v>-0.12723703886041721</v>
      </c>
      <c r="P15" s="25">
        <v>0.1728894455490293</v>
      </c>
      <c r="R15" t="s">
        <v>175</v>
      </c>
      <c r="S15" s="24">
        <v>2.3217206530000061</v>
      </c>
      <c r="T15" s="19">
        <v>1.7480780911180085</v>
      </c>
      <c r="U15" s="19">
        <f>(T15-S15)</f>
        <v>-0.57364256188199758</v>
      </c>
      <c r="V15" s="32">
        <f t="shared" si="0"/>
        <v>-0.57364256188199758</v>
      </c>
      <c r="W15" s="21"/>
      <c r="Y15"/>
      <c r="AB15"/>
      <c r="AD15" s="23"/>
    </row>
    <row r="16" spans="1:40" x14ac:dyDescent="0.3">
      <c r="A16" t="s">
        <v>142</v>
      </c>
      <c r="B16" t="s">
        <v>188</v>
      </c>
      <c r="C16" s="14">
        <v>0</v>
      </c>
      <c r="D16" s="14">
        <v>0</v>
      </c>
      <c r="E16" s="14">
        <v>0.06</v>
      </c>
      <c r="F16" s="14">
        <v>1.7672098538779223E-2</v>
      </c>
      <c r="G16" s="11">
        <v>-1.7672098538779223E-2</v>
      </c>
      <c r="H16" s="34" t="s">
        <v>232</v>
      </c>
      <c r="I16" s="25">
        <v>1.2269373845228158</v>
      </c>
      <c r="J16" s="25">
        <v>-0.67099605903890125</v>
      </c>
      <c r="K16" s="19">
        <v>-5.0442159129954105E-3</v>
      </c>
      <c r="L16" s="25">
        <v>0.67602285251673344</v>
      </c>
      <c r="M16" s="19">
        <v>-4.1029676159334949E-2</v>
      </c>
      <c r="N16" s="19">
        <v>-8.2187029628024988E-3</v>
      </c>
      <c r="O16" s="25">
        <v>-7.4385861693215732E-2</v>
      </c>
      <c r="P16" s="25">
        <v>0.10107536689010206</v>
      </c>
      <c r="R16" t="s">
        <v>176</v>
      </c>
      <c r="S16" s="19">
        <v>0.46506661021426388</v>
      </c>
      <c r="T16" s="19">
        <v>0.42739452386326537</v>
      </c>
      <c r="U16" s="19">
        <f>(T16-S16)</f>
        <v>-3.7672086350998502E-2</v>
      </c>
      <c r="V16" s="32">
        <f t="shared" si="0"/>
        <v>-3.7672086350998502E-2</v>
      </c>
      <c r="W16" s="21"/>
      <c r="Y16"/>
      <c r="AB16"/>
      <c r="AD16" s="23"/>
    </row>
    <row r="17" spans="1:30" x14ac:dyDescent="0.3">
      <c r="A17" t="s">
        <v>141</v>
      </c>
      <c r="B17" t="s">
        <v>189</v>
      </c>
      <c r="C17" s="14">
        <v>0</v>
      </c>
      <c r="D17" s="14">
        <v>0</v>
      </c>
      <c r="E17" s="14">
        <v>0.06</v>
      </c>
      <c r="F17" s="14">
        <v>1.8218725134015724E-2</v>
      </c>
      <c r="G17" s="11">
        <v>-1.8218725134015724E-2</v>
      </c>
      <c r="H17" s="34" t="s">
        <v>232</v>
      </c>
      <c r="I17" s="25">
        <v>0.88613953947366175</v>
      </c>
      <c r="J17" s="25">
        <v>-0.69175105258789493</v>
      </c>
      <c r="K17" s="19">
        <v>-5.2002416710064297E-3</v>
      </c>
      <c r="L17" s="25">
        <v>0.69693333291963488</v>
      </c>
      <c r="M17" s="19">
        <v>-4.2298790414974606E-2</v>
      </c>
      <c r="N17" s="19">
        <v>-8.4729207405021024E-3</v>
      </c>
      <c r="O17" s="25">
        <v>-7.6686736726357355E-2</v>
      </c>
      <c r="P17" s="25">
        <v>0.10420179149350592</v>
      </c>
      <c r="R17" t="s">
        <v>177</v>
      </c>
      <c r="S17" s="14">
        <v>4.2092262857172963E-2</v>
      </c>
      <c r="T17" s="17">
        <v>0.51108819106679715</v>
      </c>
      <c r="U17" s="25">
        <f t="shared" si="1"/>
        <v>46.899592820962418</v>
      </c>
      <c r="V17" s="32">
        <f t="shared" si="0"/>
        <v>46.899592820962418</v>
      </c>
      <c r="W17" s="21"/>
      <c r="Y17"/>
      <c r="AB17"/>
      <c r="AD17" s="23"/>
    </row>
    <row r="18" spans="1:30" x14ac:dyDescent="0.3">
      <c r="A18" t="s">
        <v>156</v>
      </c>
      <c r="B18" t="s">
        <v>190</v>
      </c>
      <c r="C18" s="14">
        <v>0</v>
      </c>
      <c r="D18" s="14">
        <v>0</v>
      </c>
      <c r="E18" s="14">
        <v>7.1999999999999995E-2</v>
      </c>
      <c r="F18" s="14">
        <v>8.9523448148648675E-3</v>
      </c>
      <c r="G18" s="11">
        <v>-8.9523448148648675E-3</v>
      </c>
      <c r="H18" s="34" t="s">
        <v>230</v>
      </c>
      <c r="I18" s="25">
        <v>6.1722344934147341E-2</v>
      </c>
      <c r="J18" s="25">
        <v>-0.33991368239318492</v>
      </c>
      <c r="K18" s="19">
        <v>-2.5553026469760038E-3</v>
      </c>
      <c r="L18" s="25">
        <v>0.34246015917000444</v>
      </c>
      <c r="M18" s="19">
        <v>-2.0784843849449279E-2</v>
      </c>
      <c r="N18" s="19">
        <v>-4.1634366565184459E-3</v>
      </c>
      <c r="O18" s="25">
        <v>-3.7682445113534142E-2</v>
      </c>
      <c r="P18" s="25">
        <v>5.1202834496625466E-2</v>
      </c>
      <c r="R18" t="s">
        <v>178</v>
      </c>
      <c r="S18" s="25">
        <v>-5.7194886429760867</v>
      </c>
      <c r="T18" s="25">
        <v>41.18010417798633</v>
      </c>
      <c r="U18" s="25">
        <f>(T18-S18)</f>
        <v>46.899592820962418</v>
      </c>
      <c r="V18" s="32">
        <f t="shared" si="0"/>
        <v>46.899592820962418</v>
      </c>
      <c r="W18" s="21"/>
      <c r="Y18"/>
      <c r="AB18"/>
      <c r="AD18" s="23"/>
    </row>
    <row r="19" spans="1:30" x14ac:dyDescent="0.3">
      <c r="A19" t="s">
        <v>140</v>
      </c>
      <c r="B19" t="s">
        <v>191</v>
      </c>
      <c r="C19" s="14">
        <v>0</v>
      </c>
      <c r="D19" s="14">
        <v>0</v>
      </c>
      <c r="E19" s="14">
        <v>0.06</v>
      </c>
      <c r="F19" s="14">
        <v>1.9100152209786003E-2</v>
      </c>
      <c r="G19" s="11">
        <v>-1.9100152209786003E-2</v>
      </c>
      <c r="H19" s="34" t="s">
        <v>232</v>
      </c>
      <c r="I19" s="25">
        <v>1.6832448472126191</v>
      </c>
      <c r="J19" s="25">
        <v>-0.7252181641974309</v>
      </c>
      <c r="K19" s="19">
        <v>-5.451830834115102E-3</v>
      </c>
      <c r="L19" s="25">
        <v>0.73065116471760483</v>
      </c>
      <c r="M19" s="19">
        <v>-4.4345217860903868E-2</v>
      </c>
      <c r="N19" s="19">
        <v>-8.8828430427816581E-3</v>
      </c>
      <c r="O19" s="25">
        <v>-8.0396862742632552E-2</v>
      </c>
      <c r="P19" s="25">
        <v>0.10924310364298565</v>
      </c>
      <c r="T19"/>
      <c r="U19"/>
      <c r="V19"/>
    </row>
    <row r="20" spans="1:30" x14ac:dyDescent="0.3">
      <c r="A20" t="s">
        <v>161</v>
      </c>
      <c r="B20" t="s">
        <v>192</v>
      </c>
      <c r="C20" s="14">
        <v>7.1999999999999995E-2</v>
      </c>
      <c r="D20" s="14">
        <v>0</v>
      </c>
      <c r="E20" s="14">
        <v>7.1999999999999995E-2</v>
      </c>
      <c r="F20" s="14">
        <v>4.5013042556530025E-3</v>
      </c>
      <c r="G20" s="11">
        <v>6.7498695744346998E-2</v>
      </c>
      <c r="H20" s="34" t="s">
        <v>230</v>
      </c>
      <c r="I20" s="25">
        <v>4.6830360486301199</v>
      </c>
      <c r="J20" s="25">
        <v>1.8935259587242101</v>
      </c>
      <c r="K20" s="19">
        <v>0.24765627297402446</v>
      </c>
      <c r="L20" s="25">
        <v>3.5980060340796434</v>
      </c>
      <c r="M20" s="19">
        <v>0.11541084565605386</v>
      </c>
      <c r="N20" s="19">
        <v>2.8678997976474409E-2</v>
      </c>
      <c r="O20" s="25">
        <v>3.6608877964899986</v>
      </c>
      <c r="P20" s="25">
        <v>2.9907125216049022</v>
      </c>
      <c r="R20" t="s">
        <v>193</v>
      </c>
      <c r="S20" s="12" t="s">
        <v>180</v>
      </c>
      <c r="T20" s="26" t="s">
        <v>181</v>
      </c>
      <c r="U20" s="26" t="s">
        <v>182</v>
      </c>
      <c r="V20" s="38" t="s">
        <v>170</v>
      </c>
    </row>
    <row r="21" spans="1:30" x14ac:dyDescent="0.3">
      <c r="A21" t="s">
        <v>126</v>
      </c>
      <c r="B21" t="s">
        <v>194</v>
      </c>
      <c r="C21" s="14">
        <v>0</v>
      </c>
      <c r="D21" s="14">
        <v>0</v>
      </c>
      <c r="E21" s="14">
        <v>0.06</v>
      </c>
      <c r="F21" s="14">
        <v>4.8619388644321027E-2</v>
      </c>
      <c r="G21" s="11">
        <v>-4.8619388644321027E-2</v>
      </c>
      <c r="H21" s="34" t="s">
        <v>233</v>
      </c>
      <c r="I21" s="25">
        <v>2.5028284292811875</v>
      </c>
      <c r="J21" s="25">
        <v>-1.846040983849885</v>
      </c>
      <c r="K21" s="19">
        <v>-1.387762145744203E-2</v>
      </c>
      <c r="L21" s="25">
        <v>1.8598706727913064</v>
      </c>
      <c r="M21" s="19">
        <v>-0.11288063875175409</v>
      </c>
      <c r="N21" s="19">
        <v>-2.2611254267504256E-2</v>
      </c>
      <c r="O21" s="25">
        <v>-0.20465000867718108</v>
      </c>
      <c r="P21" s="25">
        <v>0.27807804117963464</v>
      </c>
      <c r="R21" t="s">
        <v>195</v>
      </c>
      <c r="S21" s="20">
        <f>UI_Table[[#Totals],[Mix]]</f>
        <v>1</v>
      </c>
      <c r="T21" s="20">
        <f>UI_Table[[#Totals],[Weight]]</f>
        <v>1.0000000464689434</v>
      </c>
      <c r="U21" s="25">
        <f t="shared" ref="U21:U23" si="2">(T21-S21)*100</f>
        <v>4.6468943359911918E-6</v>
      </c>
      <c r="V21" s="39">
        <f>Table9[[#This Row],[Var]]</f>
        <v>4.6468943359911918E-6</v>
      </c>
    </row>
    <row r="22" spans="1:30" x14ac:dyDescent="0.3">
      <c r="A22" t="s">
        <v>128</v>
      </c>
      <c r="B22" t="s">
        <v>196</v>
      </c>
      <c r="C22" s="14">
        <v>0</v>
      </c>
      <c r="D22" s="14">
        <v>0</v>
      </c>
      <c r="E22" s="14">
        <v>0.06</v>
      </c>
      <c r="F22" s="14">
        <v>4.093574950216914E-2</v>
      </c>
      <c r="G22" s="11">
        <v>-4.093574950216914E-2</v>
      </c>
      <c r="H22" s="34" t="s">
        <v>232</v>
      </c>
      <c r="I22" s="25">
        <v>2.4525245371239466</v>
      </c>
      <c r="J22" s="25">
        <v>-1.5542990850511977</v>
      </c>
      <c r="K22" s="19">
        <v>-1.1684450411824131E-2</v>
      </c>
      <c r="L22" s="25">
        <v>1.565943178035182</v>
      </c>
      <c r="M22" s="19">
        <v>-9.5041375065220812E-2</v>
      </c>
      <c r="N22" s="19">
        <v>-1.9037850257554043E-2</v>
      </c>
      <c r="O22" s="25">
        <v>-0.17230783283006906</v>
      </c>
      <c r="P22" s="25">
        <v>0.23413155436937039</v>
      </c>
      <c r="R22" t="s">
        <v>197</v>
      </c>
      <c r="S22" s="9">
        <v>0</v>
      </c>
      <c r="T22" s="20">
        <v>0</v>
      </c>
      <c r="U22" s="25">
        <f t="shared" si="2"/>
        <v>0</v>
      </c>
      <c r="V22" s="39">
        <f>Table9[[#This Row],[Var]]</f>
        <v>0</v>
      </c>
    </row>
    <row r="23" spans="1:30" x14ac:dyDescent="0.3">
      <c r="A23" t="s">
        <v>124</v>
      </c>
      <c r="B23" t="s">
        <v>198</v>
      </c>
      <c r="C23" s="14">
        <v>0</v>
      </c>
      <c r="D23" s="14">
        <v>0</v>
      </c>
      <c r="E23" s="14">
        <v>7.1999999999999995E-2</v>
      </c>
      <c r="F23" s="14">
        <v>4.992432132863605E-2</v>
      </c>
      <c r="G23" s="11">
        <v>-4.992432132863605E-2</v>
      </c>
      <c r="H23" s="34" t="s">
        <v>230</v>
      </c>
      <c r="I23" s="25">
        <v>0.69274864651731505</v>
      </c>
      <c r="J23" s="25">
        <v>-1.8955882793544359</v>
      </c>
      <c r="K23" s="19">
        <v>-1.4250093475814124E-2</v>
      </c>
      <c r="L23" s="25">
        <v>1.9097891538170406</v>
      </c>
      <c r="M23" s="19">
        <v>-0.11591032791570302</v>
      </c>
      <c r="N23" s="19">
        <v>-2.3218134887556443E-2</v>
      </c>
      <c r="O23" s="25">
        <v>-0.21014276563309153</v>
      </c>
      <c r="P23" s="25">
        <v>0.2855415888474227</v>
      </c>
      <c r="R23" t="s">
        <v>199</v>
      </c>
      <c r="S23" s="9">
        <v>0</v>
      </c>
      <c r="T23" s="20">
        <v>0</v>
      </c>
      <c r="U23" s="19">
        <f t="shared" si="2"/>
        <v>0</v>
      </c>
      <c r="V23" s="39">
        <f>Table9[[#This Row],[Var]]</f>
        <v>0</v>
      </c>
    </row>
    <row r="24" spans="1:30" x14ac:dyDescent="0.3">
      <c r="A24" t="s">
        <v>135</v>
      </c>
      <c r="B24" t="s">
        <v>200</v>
      </c>
      <c r="C24" s="14">
        <v>0</v>
      </c>
      <c r="D24" s="14">
        <v>0</v>
      </c>
      <c r="E24" s="14">
        <v>7.1999999999999995E-2</v>
      </c>
      <c r="F24" s="14">
        <v>2.2707842098056433E-2</v>
      </c>
      <c r="G24" s="11">
        <v>-2.2707842098056433E-2</v>
      </c>
      <c r="H24" s="34" t="s">
        <v>230</v>
      </c>
      <c r="I24" s="25">
        <v>0.82396481708644354</v>
      </c>
      <c r="J24" s="25">
        <v>-0.86219938869388368</v>
      </c>
      <c r="K24" s="19">
        <v>-6.4815878097019665E-3</v>
      </c>
      <c r="L24" s="25">
        <v>0.86865858946755925</v>
      </c>
      <c r="M24" s="19">
        <v>-5.2721265984120608E-2</v>
      </c>
      <c r="N24" s="19">
        <v>-1.0560659149823863E-2</v>
      </c>
      <c r="O24" s="25">
        <v>-9.5582445851056935E-2</v>
      </c>
      <c r="P24" s="25">
        <v>0.12987724498632805</v>
      </c>
    </row>
    <row r="25" spans="1:30" x14ac:dyDescent="0.3">
      <c r="A25" t="s">
        <v>154</v>
      </c>
      <c r="B25" t="s">
        <v>201</v>
      </c>
      <c r="C25" s="14">
        <v>4.8000000000000001E-2</v>
      </c>
      <c r="D25" s="14">
        <v>0</v>
      </c>
      <c r="E25" s="14">
        <v>4.8000000000000001E-2</v>
      </c>
      <c r="F25" s="14">
        <v>1.0088061251413732E-2</v>
      </c>
      <c r="G25" s="11">
        <v>3.7911938748586269E-2</v>
      </c>
      <c r="H25" s="34" t="s">
        <v>231</v>
      </c>
      <c r="I25" s="25">
        <v>0.69414260650150805</v>
      </c>
      <c r="J25" s="25">
        <v>0.99325539152579378</v>
      </c>
      <c r="K25" s="19">
        <v>0.16308125723984762</v>
      </c>
      <c r="L25" s="25">
        <v>2.6697818746858197</v>
      </c>
      <c r="M25" s="19">
        <v>6.0486084318423824E-2</v>
      </c>
      <c r="N25" s="19">
        <v>1.5823315742300482E-2</v>
      </c>
      <c r="O25" s="25">
        <v>2.4107602705305595</v>
      </c>
      <c r="P25" s="25">
        <v>2.0343434604478512</v>
      </c>
    </row>
    <row r="26" spans="1:30" x14ac:dyDescent="0.3">
      <c r="A26" t="s">
        <v>202</v>
      </c>
      <c r="B26" t="s">
        <v>203</v>
      </c>
      <c r="C26" s="14">
        <v>0</v>
      </c>
      <c r="D26" s="14">
        <v>0</v>
      </c>
      <c r="E26" s="14">
        <v>0.06</v>
      </c>
      <c r="F26" s="14">
        <v>0</v>
      </c>
      <c r="G26" s="11">
        <v>0</v>
      </c>
      <c r="H26" s="34" t="s">
        <v>232</v>
      </c>
      <c r="I26" s="25">
        <v>0</v>
      </c>
      <c r="J26" s="25">
        <v>0</v>
      </c>
      <c r="K26" s="19">
        <v>0</v>
      </c>
      <c r="L26" s="25">
        <v>0</v>
      </c>
      <c r="M26" s="19">
        <v>0</v>
      </c>
      <c r="N26" s="19">
        <v>0</v>
      </c>
      <c r="O26" s="25">
        <v>0</v>
      </c>
      <c r="P26" s="25">
        <v>0</v>
      </c>
    </row>
    <row r="27" spans="1:30" x14ac:dyDescent="0.3">
      <c r="A27" t="s">
        <v>138</v>
      </c>
      <c r="B27" t="s">
        <v>204</v>
      </c>
      <c r="C27" s="14">
        <v>4.8000000000000001E-2</v>
      </c>
      <c r="D27" s="14">
        <v>0</v>
      </c>
      <c r="E27" s="14">
        <v>4.8000000000000001E-2</v>
      </c>
      <c r="F27" s="14">
        <v>2.0711715484410594E-2</v>
      </c>
      <c r="G27" s="11">
        <v>2.7288284515589407E-2</v>
      </c>
      <c r="H27" s="34" t="s">
        <v>231</v>
      </c>
      <c r="I27" s="25">
        <v>2.317177645002459</v>
      </c>
      <c r="J27" s="25">
        <v>0.58988336939212471</v>
      </c>
      <c r="K27" s="19">
        <v>0.16004890623644802</v>
      </c>
      <c r="L27" s="25">
        <v>3.0761757742548133</v>
      </c>
      <c r="M27" s="19">
        <v>3.5820926875344078E-2</v>
      </c>
      <c r="N27" s="19">
        <v>1.0882608880072215E-2</v>
      </c>
      <c r="O27" s="25">
        <v>2.3660429058826571</v>
      </c>
      <c r="P27" s="25">
        <v>2.0951053301803819</v>
      </c>
    </row>
    <row r="28" spans="1:30" x14ac:dyDescent="0.3">
      <c r="A28" t="s">
        <v>160</v>
      </c>
      <c r="B28" t="s">
        <v>204</v>
      </c>
      <c r="C28" s="14">
        <v>4.7999999999999994E-2</v>
      </c>
      <c r="D28" s="14">
        <v>0</v>
      </c>
      <c r="E28" s="14">
        <v>4.8000000000000001E-2</v>
      </c>
      <c r="F28" s="14">
        <v>4.6355126979855154E-3</v>
      </c>
      <c r="G28" s="11">
        <v>4.3364487302014476E-2</v>
      </c>
      <c r="H28" s="34" t="s">
        <v>231</v>
      </c>
      <c r="I28" s="25">
        <v>3.6975494766391259</v>
      </c>
      <c r="J28" s="25">
        <v>1.2002844878744909</v>
      </c>
      <c r="K28" s="19">
        <v>0.16463759940935443</v>
      </c>
      <c r="L28" s="25">
        <v>2.4612018116850409</v>
      </c>
      <c r="M28" s="19">
        <v>7.3145378906403408E-2</v>
      </c>
      <c r="N28" s="19">
        <v>1.8359114015072026E-2</v>
      </c>
      <c r="O28" s="25">
        <v>2.4337112812257988</v>
      </c>
      <c r="P28" s="25">
        <v>2.0031576709212429</v>
      </c>
    </row>
    <row r="29" spans="1:30" x14ac:dyDescent="0.3">
      <c r="A29" t="s">
        <v>129</v>
      </c>
      <c r="B29" t="s">
        <v>205</v>
      </c>
      <c r="C29" s="14">
        <v>0</v>
      </c>
      <c r="D29" s="14">
        <v>0</v>
      </c>
      <c r="E29" s="14">
        <v>7.1999999999999995E-2</v>
      </c>
      <c r="F29" s="14">
        <v>3.7960961424140412E-2</v>
      </c>
      <c r="G29" s="11">
        <v>-3.7960961424140412E-2</v>
      </c>
      <c r="H29" s="34" t="s">
        <v>230</v>
      </c>
      <c r="I29" s="25">
        <v>0.69022609981944061</v>
      </c>
      <c r="J29" s="25">
        <v>-1.4413486580007229</v>
      </c>
      <c r="K29" s="19">
        <v>-1.0835345064881102E-2</v>
      </c>
      <c r="L29" s="25">
        <v>1.4521465783993883</v>
      </c>
      <c r="M29" s="19">
        <v>-8.8134748146163316E-2</v>
      </c>
      <c r="N29" s="19">
        <v>-1.7654375649999415E-2</v>
      </c>
      <c r="O29" s="25">
        <v>-0.1597862766575921</v>
      </c>
      <c r="P29" s="25">
        <v>0.21711728774182443</v>
      </c>
    </row>
    <row r="30" spans="1:30" x14ac:dyDescent="0.3">
      <c r="A30" t="s">
        <v>144</v>
      </c>
      <c r="B30" t="s">
        <v>206</v>
      </c>
      <c r="C30" s="14">
        <v>4.8000000000000001E-2</v>
      </c>
      <c r="D30" s="14">
        <v>0</v>
      </c>
      <c r="E30" s="14">
        <v>4.8000000000000001E-2</v>
      </c>
      <c r="F30" s="14">
        <v>1.5196488652903517E-2</v>
      </c>
      <c r="G30" s="11">
        <v>3.2803511347096484E-2</v>
      </c>
      <c r="H30" s="34" t="s">
        <v>231</v>
      </c>
      <c r="I30" s="25">
        <v>3.6845539030812042</v>
      </c>
      <c r="J30" s="25">
        <v>0.79929231199880701</v>
      </c>
      <c r="K30" s="19">
        <v>0.1616231389109784</v>
      </c>
      <c r="L30" s="25">
        <v>2.8651980362838145</v>
      </c>
      <c r="M30" s="19">
        <v>4.8625742916033839E-2</v>
      </c>
      <c r="N30" s="19">
        <v>1.3447556727163967E-2</v>
      </c>
      <c r="O30" s="25">
        <v>2.3892577436335301</v>
      </c>
      <c r="P30" s="25">
        <v>2.0635610529541402</v>
      </c>
    </row>
    <row r="31" spans="1:30" x14ac:dyDescent="0.3">
      <c r="A31" t="s">
        <v>149</v>
      </c>
      <c r="B31" t="s">
        <v>207</v>
      </c>
      <c r="C31" s="14">
        <v>0</v>
      </c>
      <c r="D31" s="14">
        <v>0</v>
      </c>
      <c r="E31" s="14">
        <v>4.8000000000000001E-2</v>
      </c>
      <c r="F31" s="14">
        <v>1.1991261746386836E-2</v>
      </c>
      <c r="G31" s="11">
        <v>-1.1991261746386836E-2</v>
      </c>
      <c r="H31" s="34" t="s">
        <v>231</v>
      </c>
      <c r="I31" s="25">
        <v>0.26207281885053146</v>
      </c>
      <c r="J31" s="25">
        <v>-0.45529903294016583</v>
      </c>
      <c r="K31" s="19">
        <v>-3.4227125423326198E-3</v>
      </c>
      <c r="L31" s="25">
        <v>0.45870992362784757</v>
      </c>
      <c r="M31" s="19">
        <v>-2.7840360052115237E-2</v>
      </c>
      <c r="N31" s="19">
        <v>-5.5767354525840997E-3</v>
      </c>
      <c r="O31" s="25">
        <v>-5.0473934141807758E-2</v>
      </c>
      <c r="P31" s="25">
        <v>6.8583885373413103E-2</v>
      </c>
    </row>
    <row r="32" spans="1:30" x14ac:dyDescent="0.3">
      <c r="A32" t="s">
        <v>159</v>
      </c>
      <c r="B32" t="s">
        <v>208</v>
      </c>
      <c r="C32" s="14">
        <v>7.1999999999999995E-2</v>
      </c>
      <c r="D32" s="14">
        <v>0</v>
      </c>
      <c r="E32" s="14">
        <v>7.1999999999999995E-2</v>
      </c>
      <c r="F32" s="14">
        <v>5.7514241520460092E-3</v>
      </c>
      <c r="G32" s="11">
        <v>6.6248575847953989E-2</v>
      </c>
      <c r="H32" s="34" t="s">
        <v>230</v>
      </c>
      <c r="I32" s="25">
        <v>3.4487740578446009</v>
      </c>
      <c r="J32" s="25">
        <v>1.8460598628349683</v>
      </c>
      <c r="K32" s="19">
        <v>0.2472994463831869</v>
      </c>
      <c r="L32" s="25">
        <v>3.6458277241009522</v>
      </c>
      <c r="M32" s="19">
        <v>0.112508416473872</v>
      </c>
      <c r="N32" s="19">
        <v>2.8097608953897509E-2</v>
      </c>
      <c r="O32" s="25">
        <v>3.6556257589618029</v>
      </c>
      <c r="P32" s="25">
        <v>2.9978625681546807</v>
      </c>
    </row>
    <row r="33" spans="1:30" x14ac:dyDescent="0.3">
      <c r="A33" t="s">
        <v>143</v>
      </c>
      <c r="B33" t="s">
        <v>209</v>
      </c>
      <c r="C33" s="14">
        <v>0</v>
      </c>
      <c r="D33" s="14">
        <v>0</v>
      </c>
      <c r="E33" s="14">
        <v>7.1999999999999995E-2</v>
      </c>
      <c r="F33" s="14">
        <v>1.5607485066147351E-2</v>
      </c>
      <c r="G33" s="11">
        <v>-1.5607485066147351E-2</v>
      </c>
      <c r="H33" s="34" t="s">
        <v>230</v>
      </c>
      <c r="I33" s="25">
        <v>0.42467232587558101</v>
      </c>
      <c r="J33" s="25">
        <v>-0.59260426530061749</v>
      </c>
      <c r="K33" s="19">
        <v>-4.4549052485046373E-3</v>
      </c>
      <c r="L33" s="25">
        <v>0.59704378355951071</v>
      </c>
      <c r="M33" s="19">
        <v>-3.623622041946347E-2</v>
      </c>
      <c r="N33" s="19">
        <v>-7.2585201736828945E-3</v>
      </c>
      <c r="O33" s="25">
        <v>-6.5695436394367576E-2</v>
      </c>
      <c r="P33" s="25">
        <v>8.926683358124865E-2</v>
      </c>
    </row>
    <row r="34" spans="1:30" x14ac:dyDescent="0.3">
      <c r="A34" t="s">
        <v>137</v>
      </c>
      <c r="B34" t="s">
        <v>210</v>
      </c>
      <c r="C34" s="14">
        <v>0</v>
      </c>
      <c r="D34" s="14">
        <v>0</v>
      </c>
      <c r="E34" s="14">
        <v>7.1999999999999995E-2</v>
      </c>
      <c r="F34" s="14">
        <v>2.0894966615169121E-2</v>
      </c>
      <c r="G34" s="11">
        <v>-2.0894966615169121E-2</v>
      </c>
      <c r="H34" s="34" t="s">
        <v>230</v>
      </c>
      <c r="I34" s="25">
        <v>0.16490916645887968</v>
      </c>
      <c r="J34" s="25">
        <v>-0.79336589379930045</v>
      </c>
      <c r="K34" s="19">
        <v>-5.9641317000615141E-3</v>
      </c>
      <c r="L34" s="25">
        <v>0.79930942572733754</v>
      </c>
      <c r="M34" s="19">
        <v>-4.8512275534183781E-2</v>
      </c>
      <c r="N34" s="19">
        <v>-9.7175512942569136E-3</v>
      </c>
      <c r="O34" s="25">
        <v>-8.7951642715755229E-2</v>
      </c>
      <c r="P34" s="25">
        <v>0.11950852425082427</v>
      </c>
    </row>
    <row r="35" spans="1:30" x14ac:dyDescent="0.3">
      <c r="A35" t="s">
        <v>146</v>
      </c>
      <c r="B35" t="s">
        <v>211</v>
      </c>
      <c r="C35" s="14">
        <v>7.1999999999999995E-2</v>
      </c>
      <c r="D35" s="14">
        <v>0</v>
      </c>
      <c r="E35" s="14">
        <v>7.1999999999999995E-2</v>
      </c>
      <c r="F35" s="14">
        <v>1.2868644681748483E-2</v>
      </c>
      <c r="G35" s="11">
        <v>5.9131355318251512E-2</v>
      </c>
      <c r="H35" s="34" t="s">
        <v>230</v>
      </c>
      <c r="I35" s="25">
        <v>5.5051172774352111</v>
      </c>
      <c r="J35" s="25">
        <v>1.5758244453342338</v>
      </c>
      <c r="K35" s="19">
        <v>0.24526795040813656</v>
      </c>
      <c r="L35" s="25">
        <v>3.9180876209050632</v>
      </c>
      <c r="M35" s="19">
        <v>9.5984218578106129E-2</v>
      </c>
      <c r="N35" s="19">
        <v>2.478762732800141E-2</v>
      </c>
      <c r="O35" s="25">
        <v>3.6256677672269326</v>
      </c>
      <c r="P35" s="25">
        <v>3.0385694301438702</v>
      </c>
      <c r="T35"/>
      <c r="U35" s="20"/>
    </row>
    <row r="36" spans="1:30" x14ac:dyDescent="0.3">
      <c r="A36" t="s">
        <v>139</v>
      </c>
      <c r="B36" t="s">
        <v>212</v>
      </c>
      <c r="C36" s="14">
        <v>4.0000046468943687E-2</v>
      </c>
      <c r="D36" s="14">
        <v>0</v>
      </c>
      <c r="E36" s="14">
        <v>4.8000000000000001E-2</v>
      </c>
      <c r="F36" s="14">
        <v>1.9698242822616913E-2</v>
      </c>
      <c r="G36" s="11">
        <v>2.0301803646326774E-2</v>
      </c>
      <c r="H36" s="34" t="s">
        <v>231</v>
      </c>
      <c r="I36" s="25">
        <v>0.26362191754156195</v>
      </c>
      <c r="J36" s="25">
        <v>0.39898359025869912</v>
      </c>
      <c r="K36" s="19">
        <v>0.13267822437710564</v>
      </c>
      <c r="L36" s="25">
        <v>2.6567628603232585</v>
      </c>
      <c r="M36" s="19">
        <v>2.4189384437726592E-2</v>
      </c>
      <c r="N36" s="19">
        <v>7.9348050039870135E-3</v>
      </c>
      <c r="O36" s="25">
        <v>1.9614406827696056</v>
      </c>
      <c r="P36" s="25">
        <v>1.7598698802820156</v>
      </c>
      <c r="T36"/>
      <c r="U36" s="20"/>
    </row>
    <row r="37" spans="1:30" x14ac:dyDescent="0.3">
      <c r="A37" t="s">
        <v>162</v>
      </c>
      <c r="B37" t="s">
        <v>213</v>
      </c>
      <c r="C37" s="14">
        <v>0</v>
      </c>
      <c r="D37" s="14">
        <v>0</v>
      </c>
      <c r="E37" s="14">
        <v>7.1999999999999995E-2</v>
      </c>
      <c r="F37" s="14">
        <v>3.5366422910584755E-3</v>
      </c>
      <c r="G37" s="11">
        <v>-3.5366422910584755E-3</v>
      </c>
      <c r="H37" s="34" t="s">
        <v>230</v>
      </c>
      <c r="I37" s="25">
        <v>5.0609457807408468E-3</v>
      </c>
      <c r="J37" s="25">
        <v>-0.13428360159508695</v>
      </c>
      <c r="K37" s="19">
        <v>-1.0094775832073905E-3</v>
      </c>
      <c r="L37" s="25">
        <v>0.13528959250007805</v>
      </c>
      <c r="M37" s="19">
        <v>-8.211095449423722E-3</v>
      </c>
      <c r="N37" s="19">
        <v>-1.6447742418429733E-3</v>
      </c>
      <c r="O37" s="25">
        <v>-1.4886527694702776E-2</v>
      </c>
      <c r="P37" s="25">
        <v>2.022778541797788E-2</v>
      </c>
      <c r="T37"/>
      <c r="U37" s="20"/>
    </row>
    <row r="38" spans="1:30" x14ac:dyDescent="0.3">
      <c r="A38" t="s">
        <v>132</v>
      </c>
      <c r="B38" t="s">
        <v>214</v>
      </c>
      <c r="C38" s="14">
        <v>0</v>
      </c>
      <c r="D38" s="14">
        <v>0</v>
      </c>
      <c r="E38" s="14">
        <v>4.8000000000000001E-2</v>
      </c>
      <c r="F38" s="14">
        <v>3.2405483655299459E-2</v>
      </c>
      <c r="G38" s="11">
        <v>-3.2405483655299459E-2</v>
      </c>
      <c r="H38" s="34" t="s">
        <v>231</v>
      </c>
      <c r="I38" s="25">
        <v>0.95170989206125267</v>
      </c>
      <c r="J38" s="25">
        <v>-1.2304114181030095</v>
      </c>
      <c r="K38" s="19">
        <v>-9.2496234085431908E-3</v>
      </c>
      <c r="L38" s="25">
        <v>1.2396290938378409</v>
      </c>
      <c r="M38" s="19">
        <v>-7.5236480672962888E-2</v>
      </c>
      <c r="N38" s="19">
        <v>-1.5070708435923853E-2</v>
      </c>
      <c r="O38" s="25">
        <v>-0.1364020136032687</v>
      </c>
      <c r="P38" s="25">
        <v>0.18534279573663245</v>
      </c>
      <c r="T38"/>
      <c r="U38" s="20"/>
    </row>
    <row r="39" spans="1:30" x14ac:dyDescent="0.3">
      <c r="A39" t="s">
        <v>151</v>
      </c>
      <c r="B39" t="s">
        <v>215</v>
      </c>
      <c r="C39" s="14">
        <v>0</v>
      </c>
      <c r="D39" s="14">
        <v>0</v>
      </c>
      <c r="E39" s="14">
        <v>7.1999999999999995E-2</v>
      </c>
      <c r="F39" s="14">
        <v>1.1573537438006909E-2</v>
      </c>
      <c r="G39" s="11">
        <v>-1.1573537438006909E-2</v>
      </c>
      <c r="H39" s="34" t="s">
        <v>230</v>
      </c>
      <c r="I39" s="25">
        <v>0.53565742758941193</v>
      </c>
      <c r="J39" s="25">
        <v>-0.43943836058862723</v>
      </c>
      <c r="K39" s="19">
        <v>-3.3034798660915225E-3</v>
      </c>
      <c r="L39" s="25">
        <v>0.44273043042295712</v>
      </c>
      <c r="M39" s="19">
        <v>-2.6870520898089417E-2</v>
      </c>
      <c r="N39" s="19">
        <v>-5.3824658244817488E-3</v>
      </c>
      <c r="O39" s="25">
        <v>-4.8715638002791897E-2</v>
      </c>
      <c r="P39" s="25">
        <v>6.6194715935739071E-2</v>
      </c>
      <c r="T39"/>
      <c r="U39" s="20"/>
    </row>
    <row r="40" spans="1:30" x14ac:dyDescent="0.3">
      <c r="A40" t="s">
        <v>125</v>
      </c>
      <c r="B40" t="s">
        <v>216</v>
      </c>
      <c r="C40" s="14">
        <v>0</v>
      </c>
      <c r="D40" s="14">
        <v>0</v>
      </c>
      <c r="E40" s="14">
        <v>4.8000000000000001E-2</v>
      </c>
      <c r="F40" s="14">
        <v>4.8678395219029794E-2</v>
      </c>
      <c r="G40" s="11">
        <v>-4.8678395219029794E-2</v>
      </c>
      <c r="H40" s="34" t="s">
        <v>231</v>
      </c>
      <c r="I40" s="25">
        <v>0.38338810648688293</v>
      </c>
      <c r="J40" s="25">
        <v>-1.8482814183404515</v>
      </c>
      <c r="K40" s="19">
        <v>-1.3894463933872555E-2</v>
      </c>
      <c r="L40" s="25">
        <v>1.8621278915853463</v>
      </c>
      <c r="M40" s="19">
        <v>-0.11301763553491823</v>
      </c>
      <c r="N40" s="19">
        <v>-2.2638696255184415E-2</v>
      </c>
      <c r="O40" s="25">
        <v>-0.20489838070247537</v>
      </c>
      <c r="P40" s="25">
        <v>0.27841552861354235</v>
      </c>
      <c r="T40"/>
      <c r="U40" s="20"/>
    </row>
    <row r="41" spans="1:30" x14ac:dyDescent="0.3">
      <c r="A41" t="s">
        <v>157</v>
      </c>
      <c r="B41" t="s">
        <v>217</v>
      </c>
      <c r="C41" s="14">
        <v>4.8000000000000001E-2</v>
      </c>
      <c r="D41" s="14">
        <v>0</v>
      </c>
      <c r="E41" s="14">
        <v>4.8000000000000001E-2</v>
      </c>
      <c r="F41" s="14">
        <v>7.9285189232331469E-3</v>
      </c>
      <c r="G41" s="11">
        <v>4.0071481076766856E-2</v>
      </c>
      <c r="H41" s="34" t="s">
        <v>231</v>
      </c>
      <c r="I41" s="25">
        <v>1.7368995961344849</v>
      </c>
      <c r="J41" s="25">
        <v>1.0752515612708367</v>
      </c>
      <c r="K41" s="19">
        <v>0.16369766381729464</v>
      </c>
      <c r="L41" s="25">
        <v>2.5871714273966258</v>
      </c>
      <c r="M41" s="19">
        <v>6.5499938342788416E-2</v>
      </c>
      <c r="N41" s="19">
        <v>1.6827646772481646E-2</v>
      </c>
      <c r="O41" s="25">
        <v>2.4198502728634561</v>
      </c>
      <c r="P41" s="25">
        <v>2.0219919826277963</v>
      </c>
      <c r="R41" s="25"/>
      <c r="S41" s="25"/>
      <c r="T41" s="25"/>
      <c r="U41"/>
    </row>
    <row r="42" spans="1:30" x14ac:dyDescent="0.3">
      <c r="A42" t="s">
        <v>158</v>
      </c>
      <c r="B42" t="s">
        <v>218</v>
      </c>
      <c r="C42" s="14">
        <v>0</v>
      </c>
      <c r="D42" s="14">
        <v>0</v>
      </c>
      <c r="E42" s="14">
        <v>0.06</v>
      </c>
      <c r="F42" s="14">
        <v>6.8588150845092033E-3</v>
      </c>
      <c r="G42" s="11">
        <v>-6.8588150845092033E-3</v>
      </c>
      <c r="H42" s="34" t="s">
        <v>233</v>
      </c>
      <c r="I42" s="25">
        <v>0.16885945364338076</v>
      </c>
      <c r="J42" s="25">
        <v>-0.26042396047550348</v>
      </c>
      <c r="K42" s="19">
        <v>-1.9577383024237168E-3</v>
      </c>
      <c r="L42" s="25">
        <v>0.26237493686106461</v>
      </c>
      <c r="M42" s="19">
        <v>-1.5924252636812998E-2</v>
      </c>
      <c r="N42" s="19">
        <v>-3.1898058814391552E-3</v>
      </c>
      <c r="O42" s="25">
        <v>-2.8870304742590436E-2</v>
      </c>
      <c r="P42" s="25">
        <v>3.9228914980123458E-2</v>
      </c>
      <c r="R42" s="25"/>
      <c r="S42" s="25"/>
      <c r="T42" s="25"/>
      <c r="U42"/>
    </row>
    <row r="43" spans="1:30" x14ac:dyDescent="0.3">
      <c r="A43" t="s">
        <v>122</v>
      </c>
      <c r="B43" t="s">
        <v>219</v>
      </c>
      <c r="C43" s="14">
        <v>0</v>
      </c>
      <c r="D43" s="14">
        <v>0</v>
      </c>
      <c r="E43" s="14">
        <v>0.06</v>
      </c>
      <c r="F43" s="14">
        <v>5.2734060212563091E-2</v>
      </c>
      <c r="G43" s="11">
        <v>-5.2734060212563091E-2</v>
      </c>
      <c r="H43" s="34" t="s">
        <v>232</v>
      </c>
      <c r="I43" s="25">
        <v>5.0161874955397332</v>
      </c>
      <c r="J43" s="25">
        <v>-2.0022719147985399</v>
      </c>
      <c r="K43" s="19">
        <v>-1.5052088188471821E-2</v>
      </c>
      <c r="L43" s="25">
        <v>2.0172720139296323</v>
      </c>
      <c r="M43" s="19">
        <v>-0.12243375671205362</v>
      </c>
      <c r="N43" s="19">
        <v>-2.45248506258916E-2</v>
      </c>
      <c r="O43" s="25">
        <v>-0.22196959239931921</v>
      </c>
      <c r="P43" s="25">
        <v>0.3016118584837717</v>
      </c>
      <c r="R43" s="25"/>
      <c r="S43" s="25"/>
      <c r="T43" s="25"/>
      <c r="U43" s="25"/>
    </row>
    <row r="44" spans="1:30" x14ac:dyDescent="0.3">
      <c r="A44" t="s">
        <v>123</v>
      </c>
      <c r="B44" t="s">
        <v>220</v>
      </c>
      <c r="C44" s="14">
        <v>0</v>
      </c>
      <c r="D44" s="14">
        <v>0</v>
      </c>
      <c r="E44" s="14">
        <v>7.1999999999999995E-2</v>
      </c>
      <c r="F44" s="14">
        <v>5.1568153136176055E-2</v>
      </c>
      <c r="G44" s="11">
        <v>-5.1568153136176055E-2</v>
      </c>
      <c r="H44" s="34" t="s">
        <v>230</v>
      </c>
      <c r="I44" s="25">
        <v>1.2560657544784415</v>
      </c>
      <c r="J44" s="25">
        <v>-1.9580033152462817</v>
      </c>
      <c r="K44" s="19">
        <v>-1.4719298790830103E-2</v>
      </c>
      <c r="L44" s="25">
        <v>1.9726717744154034</v>
      </c>
      <c r="M44" s="19">
        <v>-0.11972684617332698</v>
      </c>
      <c r="N44" s="19">
        <v>-2.3982626174051457E-2</v>
      </c>
      <c r="O44" s="25">
        <v>-0.21706202568668709</v>
      </c>
      <c r="P44" s="25">
        <v>0.2949434662016106</v>
      </c>
      <c r="Q44" s="25"/>
      <c r="R44" s="25"/>
      <c r="S44" s="25"/>
      <c r="T44" s="25"/>
      <c r="U44" s="25"/>
      <c r="V44" s="9"/>
      <c r="W44" s="21"/>
      <c r="Y44"/>
      <c r="Z44" s="22"/>
      <c r="AB44"/>
      <c r="AD44" s="23"/>
    </row>
    <row r="45" spans="1:30" x14ac:dyDescent="0.3">
      <c r="A45" t="s">
        <v>155</v>
      </c>
      <c r="B45" t="s">
        <v>221</v>
      </c>
      <c r="C45" s="14">
        <v>7.1999999999999995E-2</v>
      </c>
      <c r="D45" s="14">
        <v>0</v>
      </c>
      <c r="E45" s="14">
        <v>7.1999999999999995E-2</v>
      </c>
      <c r="F45" s="14">
        <v>9.9401157745985496E-3</v>
      </c>
      <c r="G45" s="11">
        <v>6.2059884225401443E-2</v>
      </c>
      <c r="H45" s="34" t="s">
        <v>230</v>
      </c>
      <c r="I45" s="40">
        <v>15.619943070671685</v>
      </c>
      <c r="J45" s="25">
        <v>1.6870184470634055</v>
      </c>
      <c r="K45" s="19">
        <v>0.24610385181977126</v>
      </c>
      <c r="L45" s="25">
        <v>3.8060606049202397</v>
      </c>
      <c r="M45" s="19">
        <v>0.10278344462474366</v>
      </c>
      <c r="N45" s="19">
        <v>2.6149588339764114E-2</v>
      </c>
      <c r="O45" s="25">
        <v>3.6379946080813905</v>
      </c>
      <c r="P45" s="25">
        <v>3.0218197423187991</v>
      </c>
      <c r="Q45" s="25"/>
      <c r="R45" s="25"/>
      <c r="S45" s="25"/>
      <c r="T45" s="25"/>
      <c r="U45" s="25"/>
      <c r="V45" s="9"/>
      <c r="W45" s="21"/>
      <c r="Y45"/>
      <c r="Z45" s="22"/>
      <c r="AB45"/>
      <c r="AD45" s="23"/>
    </row>
    <row r="46" spans="1:30" x14ac:dyDescent="0.3">
      <c r="A46" t="s">
        <v>121</v>
      </c>
      <c r="B46" t="s">
        <v>222</v>
      </c>
      <c r="C46" s="14">
        <v>0</v>
      </c>
      <c r="D46" s="14">
        <v>0</v>
      </c>
      <c r="E46" s="14">
        <v>7.1999999999999995E-2</v>
      </c>
      <c r="F46" s="14">
        <v>0.10095885092556786</v>
      </c>
      <c r="G46" s="11">
        <v>-0.10095885092556786</v>
      </c>
      <c r="H46" s="34" t="s">
        <v>230</v>
      </c>
      <c r="I46" s="40">
        <v>-8.2747390833591852E-2</v>
      </c>
      <c r="J46" s="25">
        <v>-3.8333303171379667</v>
      </c>
      <c r="K46" s="19">
        <v>-2.8817078021547749E-2</v>
      </c>
      <c r="L46" s="25">
        <v>3.8620478626093453</v>
      </c>
      <c r="M46" s="19">
        <v>-0.23439824929703967</v>
      </c>
      <c r="N46" s="19">
        <v>-4.6952590571081039E-2</v>
      </c>
      <c r="O46" s="25">
        <v>-0.42495864909171427</v>
      </c>
      <c r="P46" s="25">
        <v>0.57743300127670116</v>
      </c>
      <c r="Q46" s="25"/>
      <c r="R46" s="25"/>
      <c r="S46" s="25"/>
      <c r="T46" s="25"/>
      <c r="U46" s="25"/>
      <c r="V46" s="9"/>
      <c r="W46" s="21"/>
      <c r="Y46"/>
      <c r="Z46" s="22"/>
      <c r="AB46"/>
      <c r="AD46" s="23"/>
    </row>
    <row r="47" spans="1:30" x14ac:dyDescent="0.3">
      <c r="A47" t="s">
        <v>150</v>
      </c>
      <c r="B47" t="s">
        <v>223</v>
      </c>
      <c r="C47" s="14">
        <v>7.1999999999999995E-2</v>
      </c>
      <c r="D47" s="14">
        <v>0</v>
      </c>
      <c r="E47" s="14">
        <v>7.1999999999999995E-2</v>
      </c>
      <c r="F47" s="14">
        <v>1.1737994010737477E-2</v>
      </c>
      <c r="G47" s="11">
        <v>6.026200598926252E-2</v>
      </c>
      <c r="H47" s="34" t="s">
        <v>230</v>
      </c>
      <c r="I47" s="40">
        <v>4.6657249247992993</v>
      </c>
      <c r="J47" s="25">
        <v>1.6187543861521445</v>
      </c>
      <c r="K47" s="19">
        <v>0.24559067643267959</v>
      </c>
      <c r="L47" s="25">
        <v>3.8748360687399628</v>
      </c>
      <c r="M47" s="19">
        <v>9.860927359232069E-2</v>
      </c>
      <c r="N47" s="19">
        <v>2.5313455202904983E-2</v>
      </c>
      <c r="O47" s="25">
        <v>3.630426931751316</v>
      </c>
      <c r="P47" s="25">
        <v>3.0321026864718492</v>
      </c>
      <c r="Q47" s="25"/>
      <c r="R47" s="25"/>
      <c r="S47" s="25"/>
      <c r="T47" s="25"/>
      <c r="U47" s="25"/>
      <c r="V47" s="9"/>
      <c r="W47" s="21"/>
      <c r="Y47"/>
      <c r="Z47" s="22"/>
      <c r="AB47"/>
      <c r="AD47" s="23"/>
    </row>
    <row r="48" spans="1:30" x14ac:dyDescent="0.3">
      <c r="A48" t="s">
        <v>131</v>
      </c>
      <c r="B48" t="s">
        <v>224</v>
      </c>
      <c r="C48" s="14">
        <v>7.1999999999999981E-2</v>
      </c>
      <c r="D48" s="14">
        <v>0</v>
      </c>
      <c r="E48" s="14">
        <v>7.1999999999999995E-2</v>
      </c>
      <c r="F48" s="14">
        <v>3.4466093762540555E-2</v>
      </c>
      <c r="G48" s="11">
        <v>3.7533906237459426E-2</v>
      </c>
      <c r="H48" s="34" t="s">
        <v>230</v>
      </c>
      <c r="I48" s="25">
        <v>8.9773364019900903</v>
      </c>
      <c r="J48" s="25">
        <v>0.75578582984641463</v>
      </c>
      <c r="K48" s="19">
        <v>0.23910330640197169</v>
      </c>
      <c r="L48" s="25">
        <v>4.7442695880689101</v>
      </c>
      <c r="M48" s="19">
        <v>4.5840974995115136E-2</v>
      </c>
      <c r="N48" s="19">
        <v>1.4743374894722269E-2</v>
      </c>
      <c r="O48" s="25">
        <v>3.5347592168516213</v>
      </c>
      <c r="P48" s="25">
        <v>3.1620957948787143</v>
      </c>
      <c r="Q48" s="25"/>
      <c r="R48" s="25"/>
      <c r="S48" s="25"/>
      <c r="T48" s="25"/>
      <c r="U48" s="25"/>
      <c r="V48" s="9"/>
      <c r="W48" s="21"/>
      <c r="Y48"/>
      <c r="Z48" s="22"/>
      <c r="AB48"/>
      <c r="AD48" s="23"/>
    </row>
    <row r="49" spans="1:34" x14ac:dyDescent="0.3">
      <c r="A49" t="s">
        <v>130</v>
      </c>
      <c r="B49" t="s">
        <v>225</v>
      </c>
      <c r="C49" s="14">
        <v>7.1999999999999995E-2</v>
      </c>
      <c r="D49" s="14">
        <v>0</v>
      </c>
      <c r="E49" s="14">
        <v>7.1999999999999995E-2</v>
      </c>
      <c r="F49" s="14">
        <v>3.6774983150289563E-2</v>
      </c>
      <c r="G49" s="11">
        <v>3.5225016849710432E-2</v>
      </c>
      <c r="H49" s="34" t="s">
        <v>230</v>
      </c>
      <c r="I49" s="40">
        <v>9.2458926784207254</v>
      </c>
      <c r="J49" s="25">
        <v>0.66811906652814379</v>
      </c>
      <c r="K49" s="19">
        <v>0.23844427111165392</v>
      </c>
      <c r="L49" s="25">
        <v>4.8325931104070516</v>
      </c>
      <c r="M49" s="19">
        <v>4.0480378818085763E-2</v>
      </c>
      <c r="N49" s="19">
        <v>1.3669587533802156E-2</v>
      </c>
      <c r="O49" s="25">
        <v>3.5250405789498944</v>
      </c>
      <c r="P49" s="25">
        <v>3.1753014615098332</v>
      </c>
      <c r="Q49" s="25"/>
      <c r="R49" s="25"/>
      <c r="S49" s="25"/>
      <c r="T49" s="25"/>
      <c r="U49" s="25"/>
      <c r="V49" s="9"/>
      <c r="W49" s="21"/>
      <c r="Y49"/>
      <c r="Z49" s="22"/>
      <c r="AB49"/>
      <c r="AD49" s="23"/>
    </row>
    <row r="50" spans="1:34" x14ac:dyDescent="0.3">
      <c r="A50" t="s">
        <v>152</v>
      </c>
      <c r="B50" t="s">
        <v>226</v>
      </c>
      <c r="C50" s="14">
        <v>4.8000000000000001E-2</v>
      </c>
      <c r="D50" s="14">
        <v>0</v>
      </c>
      <c r="E50" s="14">
        <v>4.8000000000000001E-2</v>
      </c>
      <c r="F50" s="14">
        <v>1.1455429007469471E-2</v>
      </c>
      <c r="G50" s="11">
        <v>3.6544570992530528E-2</v>
      </c>
      <c r="H50" s="34" t="s">
        <v>231</v>
      </c>
      <c r="I50" s="40">
        <v>3.1814276781283</v>
      </c>
      <c r="J50" s="40">
        <v>0.9413374841218185</v>
      </c>
      <c r="K50" s="39">
        <v>0.16269096413578429</v>
      </c>
      <c r="L50" s="40">
        <v>2.7220887271436527</v>
      </c>
      <c r="M50" s="19">
        <v>5.7311438358942944E-2</v>
      </c>
      <c r="N50" s="19">
        <v>1.5187398655075355E-2</v>
      </c>
      <c r="O50" s="25">
        <v>2.4050047102295271</v>
      </c>
      <c r="P50" s="25">
        <v>2.0421641047993839</v>
      </c>
      <c r="Q50" s="25"/>
      <c r="R50" s="25"/>
      <c r="S50" s="25"/>
      <c r="T50" s="25"/>
      <c r="U50" s="25"/>
      <c r="V50"/>
      <c r="X50" s="20"/>
      <c r="Y50" s="9"/>
      <c r="Z50" s="21"/>
      <c r="AB50"/>
      <c r="AC50" s="22"/>
      <c r="AF50" s="23"/>
      <c r="AG50" s="23"/>
    </row>
    <row r="51" spans="1:34" x14ac:dyDescent="0.3">
      <c r="A51" t="s">
        <v>153</v>
      </c>
      <c r="B51" t="s">
        <v>227</v>
      </c>
      <c r="C51" s="14">
        <v>0</v>
      </c>
      <c r="D51" s="14">
        <v>0</v>
      </c>
      <c r="E51" s="14">
        <v>4.8000000000000001E-2</v>
      </c>
      <c r="F51" s="14">
        <v>1.1343388455709388E-2</v>
      </c>
      <c r="G51" s="11">
        <v>-1.1343388455709388E-2</v>
      </c>
      <c r="H51" s="34" t="s">
        <v>231</v>
      </c>
      <c r="I51" s="40">
        <v>0.44731315987623166</v>
      </c>
      <c r="J51" s="40">
        <v>-0.43069977983804042</v>
      </c>
      <c r="K51" s="39">
        <v>-3.2377875457189672E-3</v>
      </c>
      <c r="L51" s="40">
        <v>0.43392638424953978</v>
      </c>
      <c r="M51" s="19">
        <v>-2.6336179252622331E-2</v>
      </c>
      <c r="N51" s="19">
        <v>-5.2754312174403788E-3</v>
      </c>
      <c r="O51" s="25">
        <v>-4.7746888856874087E-2</v>
      </c>
      <c r="P51" s="25">
        <v>6.4878381445295896E-2</v>
      </c>
      <c r="Q51" s="25"/>
      <c r="R51" s="25"/>
      <c r="S51" s="25"/>
      <c r="T51" s="25"/>
      <c r="U51" s="25"/>
      <c r="V51"/>
      <c r="X51" s="20"/>
      <c r="Y51"/>
      <c r="AB51"/>
      <c r="AC51" s="22"/>
      <c r="AF51" s="23"/>
      <c r="AG51" s="23"/>
    </row>
    <row r="52" spans="1:34" x14ac:dyDescent="0.3">
      <c r="A52" t="s">
        <v>145</v>
      </c>
      <c r="B52" t="s">
        <v>228</v>
      </c>
      <c r="C52" s="14">
        <v>0</v>
      </c>
      <c r="D52" s="14">
        <v>0</v>
      </c>
      <c r="E52" s="14">
        <v>0.06</v>
      </c>
      <c r="F52" s="14">
        <v>1.468113038327089E-2</v>
      </c>
      <c r="G52" s="11">
        <v>-1.468113038327089E-2</v>
      </c>
      <c r="H52" s="34" t="s">
        <v>232</v>
      </c>
      <c r="I52" s="40">
        <v>1.3038859599051333</v>
      </c>
      <c r="J52" s="40">
        <v>-0.55743128682732779</v>
      </c>
      <c r="K52" s="39">
        <v>-4.190492223521242E-3</v>
      </c>
      <c r="L52" s="40">
        <v>0.56160730532880265</v>
      </c>
      <c r="M52" s="19">
        <v>-3.4085483620225919E-2</v>
      </c>
      <c r="N52" s="19">
        <v>-6.8277035414614296E-3</v>
      </c>
      <c r="O52" s="25">
        <v>-6.1796199913306676E-2</v>
      </c>
      <c r="P52" s="25">
        <v>8.3968558493169018E-2</v>
      </c>
      <c r="Q52" s="25"/>
      <c r="R52" s="25"/>
      <c r="S52" s="25"/>
      <c r="T52" s="25"/>
      <c r="U52" s="25"/>
      <c r="V52"/>
      <c r="Y52" s="20"/>
      <c r="Z52" s="9"/>
      <c r="AA52" s="21"/>
      <c r="AB52"/>
      <c r="AC52"/>
      <c r="AH52" s="23"/>
    </row>
    <row r="53" spans="1:34" x14ac:dyDescent="0.3">
      <c r="A53" t="s">
        <v>136</v>
      </c>
      <c r="B53" t="s">
        <v>229</v>
      </c>
      <c r="C53" s="14">
        <v>0</v>
      </c>
      <c r="D53" s="14">
        <v>0</v>
      </c>
      <c r="E53" s="14">
        <v>4.8000000000000001E-2</v>
      </c>
      <c r="F53" s="14">
        <v>2.2613123589731183E-2</v>
      </c>
      <c r="G53" s="11">
        <v>-2.2613123589731183E-2</v>
      </c>
      <c r="H53" s="34" t="s">
        <v>231</v>
      </c>
      <c r="I53" s="40">
        <v>-0.18170155862163812</v>
      </c>
      <c r="J53" s="40">
        <v>-0.85860299941024409</v>
      </c>
      <c r="K53" s="39">
        <v>-6.4545519369729309E-3</v>
      </c>
      <c r="L53" s="40">
        <v>0.86503525769155898</v>
      </c>
      <c r="M53" s="19">
        <v>-5.2501356067120523E-2</v>
      </c>
      <c r="N53" s="19">
        <v>-1.0516608734232488E-2</v>
      </c>
      <c r="O53" s="25">
        <v>-9.5183754216070351E-2</v>
      </c>
      <c r="P53" s="25">
        <v>0.12933550355368215</v>
      </c>
      <c r="Q53" s="25"/>
      <c r="R53" s="25"/>
      <c r="S53" s="25"/>
      <c r="T53" s="25"/>
      <c r="U53" s="25"/>
      <c r="V53"/>
      <c r="Y53"/>
      <c r="Z53" s="9"/>
      <c r="AA53" s="21"/>
      <c r="AB53"/>
      <c r="AC53"/>
      <c r="AD53" s="22"/>
      <c r="AG53" s="23"/>
    </row>
    <row r="54" spans="1:34" x14ac:dyDescent="0.3">
      <c r="C54" s="17">
        <f>SUBTOTAL(109,UI_Table[Weight])</f>
        <v>1.0000000464689434</v>
      </c>
      <c r="D54" s="17">
        <f>SUBTOTAL(109,UI_Table[Min])</f>
        <v>0</v>
      </c>
      <c r="E54" s="20">
        <f>SUBTOTAL(109,UI_Table[Max])</f>
        <v>2.6520000000000015</v>
      </c>
      <c r="F54" s="17">
        <f>SUBTOTAL(109,UI_Table[Mix])</f>
        <v>1</v>
      </c>
      <c r="G54" s="17">
        <f>SUBTOTAL(109,UI_Table[Adjust])</f>
        <v>4.6468943606242652E-8</v>
      </c>
      <c r="H54" s="17"/>
      <c r="I54" s="22">
        <f>SUBTOTAL(109,UI_Table[ExpR])</f>
        <v>92.589081271590743</v>
      </c>
      <c r="J54" s="22">
        <f>SUBTOTAL(109,UI_Table[Risk])</f>
        <v>-9.2964968550187113</v>
      </c>
      <c r="K54" s="41">
        <f>SUBTOTAL(109,UI_Table[Sharpe])</f>
        <v>3.1720815129207751</v>
      </c>
      <c r="L54" s="22">
        <f>SUBTOTAL(109,UI_Table[Alpha])</f>
        <v>85.834442944420857</v>
      </c>
      <c r="M54" s="41">
        <f>SUBTOTAL(109,UI_Table[Beta])</f>
        <v>-0.57364256188199725</v>
      </c>
      <c r="N54" s="41">
        <f>SUBTOTAL(109,UI_Table[Correl])</f>
        <v>-3.7672086350998391E-2</v>
      </c>
      <c r="O54" s="22">
        <f>SUBTOTAL(109,UI_Table[ActR])</f>
        <v>46.899592820962418</v>
      </c>
      <c r="P54" s="22">
        <f>SUBTOTAL(109,UI_Table[vs Bmk])</f>
        <v>46.899592820962432</v>
      </c>
      <c r="Q54" s="25"/>
      <c r="R54" s="25"/>
      <c r="S54" s="25"/>
      <c r="T54" s="25"/>
      <c r="U54" s="25"/>
      <c r="V54"/>
      <c r="X54" s="22"/>
      <c r="Y54"/>
      <c r="AA54" s="23"/>
      <c r="AC54"/>
    </row>
    <row r="55" spans="1:34" x14ac:dyDescent="0.3">
      <c r="C55" s="14"/>
      <c r="D55" s="14"/>
      <c r="E55" s="14"/>
      <c r="F55" s="14"/>
      <c r="G55" s="11"/>
      <c r="H55" s="34"/>
      <c r="I55" s="40"/>
      <c r="J55" s="40"/>
      <c r="K55" s="39"/>
      <c r="L55" s="40"/>
      <c r="M55" s="19"/>
      <c r="N55" s="19"/>
      <c r="O55" s="25"/>
      <c r="P55" s="25"/>
      <c r="Q55" s="25"/>
      <c r="R55" s="25"/>
      <c r="S55" s="25"/>
      <c r="T55" s="25"/>
      <c r="U55" s="25"/>
      <c r="V55" s="25"/>
    </row>
    <row r="56" spans="1:34" x14ac:dyDescent="0.3">
      <c r="C56" s="14"/>
      <c r="D56" s="14"/>
      <c r="E56" s="14"/>
      <c r="F56" s="14"/>
      <c r="G56" s="11"/>
      <c r="H56" s="34"/>
      <c r="I56" s="40"/>
      <c r="J56" s="40"/>
      <c r="K56" s="39"/>
      <c r="L56" s="40"/>
      <c r="M56" s="19"/>
      <c r="N56" s="19"/>
      <c r="O56" s="25"/>
      <c r="P56" s="25"/>
      <c r="Q56" s="25"/>
      <c r="R56" s="25"/>
      <c r="S56" s="25"/>
      <c r="T56" s="25"/>
      <c r="U56" s="25"/>
    </row>
    <row r="57" spans="1:34" x14ac:dyDescent="0.3">
      <c r="C57" s="14"/>
      <c r="D57" s="14"/>
      <c r="E57" s="14"/>
      <c r="F57" s="14"/>
      <c r="G57" s="11"/>
      <c r="H57" s="34"/>
      <c r="I57" s="40"/>
      <c r="J57" s="40"/>
      <c r="K57" s="39"/>
      <c r="L57" s="40"/>
      <c r="M57" s="19"/>
      <c r="N57" s="19"/>
      <c r="O57" s="25"/>
      <c r="P57" s="25"/>
      <c r="Q57" s="25"/>
      <c r="R57" s="25"/>
      <c r="S57" s="25"/>
      <c r="T57" s="25"/>
      <c r="U57" s="25"/>
    </row>
    <row r="58" spans="1:34" x14ac:dyDescent="0.3">
      <c r="C58" s="14"/>
      <c r="D58" s="14"/>
      <c r="E58" s="14"/>
      <c r="F58" s="14"/>
      <c r="G58" s="11"/>
      <c r="H58" s="34"/>
      <c r="I58" s="40"/>
      <c r="J58" s="40"/>
      <c r="K58" s="39"/>
      <c r="L58" s="25"/>
      <c r="M58" s="19"/>
      <c r="N58" s="19"/>
      <c r="O58" s="25"/>
      <c r="P58" s="25"/>
      <c r="Q58" s="25"/>
      <c r="R58" s="25"/>
      <c r="S58" s="25"/>
      <c r="T58" s="25"/>
      <c r="U58" s="25"/>
    </row>
    <row r="59" spans="1:34" x14ac:dyDescent="0.3">
      <c r="C59" s="14"/>
      <c r="D59" s="14"/>
      <c r="E59" s="14"/>
      <c r="F59" s="14"/>
      <c r="G59" s="11"/>
      <c r="H59" s="34"/>
      <c r="I59" s="40"/>
      <c r="J59" s="40"/>
      <c r="K59" s="39"/>
      <c r="L59" s="25"/>
      <c r="M59" s="19"/>
      <c r="N59" s="19"/>
      <c r="O59" s="25"/>
      <c r="P59" s="25"/>
      <c r="Q59" s="25"/>
      <c r="R59" s="25"/>
      <c r="S59" s="25"/>
      <c r="T59" s="25"/>
      <c r="U59" s="25"/>
    </row>
    <row r="60" spans="1:34" x14ac:dyDescent="0.3">
      <c r="C60" s="14"/>
      <c r="D60" s="14"/>
      <c r="E60" s="14"/>
      <c r="F60" s="14"/>
      <c r="G60" s="11"/>
      <c r="H60" s="34"/>
      <c r="I60" s="40"/>
      <c r="J60" s="40"/>
      <c r="K60" s="39"/>
      <c r="L60" s="25"/>
      <c r="M60" s="19"/>
      <c r="N60" s="19"/>
      <c r="O60" s="25"/>
      <c r="P60" s="25"/>
      <c r="Q60" s="25"/>
      <c r="R60" s="25"/>
      <c r="S60" s="25"/>
      <c r="T60" s="25"/>
      <c r="U60" s="25"/>
    </row>
    <row r="61" spans="1:34" x14ac:dyDescent="0.3">
      <c r="C61" s="14"/>
      <c r="D61" s="14"/>
      <c r="E61" s="14"/>
      <c r="F61" s="14"/>
      <c r="G61" s="11"/>
      <c r="H61" s="34"/>
      <c r="I61" s="40"/>
      <c r="J61" s="40"/>
      <c r="K61" s="39"/>
      <c r="L61" s="25"/>
      <c r="M61" s="19"/>
      <c r="N61" s="19"/>
      <c r="O61" s="25"/>
      <c r="P61" s="25"/>
      <c r="Q61" s="25"/>
      <c r="R61" s="25"/>
      <c r="S61" s="25"/>
      <c r="T61" s="25"/>
      <c r="U61" s="25"/>
    </row>
    <row r="62" spans="1:34" x14ac:dyDescent="0.3">
      <c r="C62" s="14"/>
      <c r="D62" s="14"/>
      <c r="E62" s="14"/>
      <c r="F62" s="14"/>
      <c r="G62" s="11"/>
      <c r="H62" s="34"/>
      <c r="I62" s="40"/>
      <c r="J62" s="40"/>
      <c r="K62" s="39"/>
      <c r="L62" s="25"/>
      <c r="M62" s="19"/>
      <c r="N62" s="19"/>
      <c r="O62" s="25"/>
      <c r="P62" s="25"/>
      <c r="Q62" s="25"/>
      <c r="R62" s="25"/>
      <c r="S62" s="25"/>
      <c r="T62" s="25"/>
      <c r="U62" s="25"/>
    </row>
    <row r="63" spans="1:34" x14ac:dyDescent="0.3">
      <c r="C63" s="14"/>
      <c r="D63" s="14"/>
      <c r="E63" s="14"/>
      <c r="F63" s="14"/>
      <c r="G63" s="11"/>
      <c r="H63" s="34"/>
      <c r="I63" s="40"/>
      <c r="J63" s="40"/>
      <c r="K63" s="39"/>
      <c r="L63" s="25"/>
      <c r="M63" s="19"/>
      <c r="N63" s="19"/>
      <c r="O63" s="25"/>
      <c r="P63" s="25"/>
      <c r="Q63" s="25"/>
      <c r="R63" s="25"/>
    </row>
    <row r="64" spans="1:34" x14ac:dyDescent="0.3">
      <c r="C64" s="14"/>
      <c r="D64" s="14"/>
      <c r="E64" s="14"/>
      <c r="F64" s="14"/>
      <c r="G64" s="11"/>
      <c r="H64" s="34"/>
      <c r="I64" s="40"/>
      <c r="J64" s="40"/>
      <c r="K64" s="39"/>
      <c r="L64" s="25"/>
      <c r="M64" s="19"/>
      <c r="N64" s="19"/>
      <c r="O64" s="25"/>
      <c r="P64" s="25"/>
      <c r="Q64" s="25"/>
    </row>
    <row r="65" spans="3:17" x14ac:dyDescent="0.3">
      <c r="C65" s="14"/>
      <c r="D65" s="14"/>
      <c r="E65" s="14"/>
      <c r="F65" s="14"/>
      <c r="G65" s="11"/>
      <c r="H65" s="34"/>
      <c r="I65" s="40"/>
      <c r="J65" s="40"/>
      <c r="K65" s="39"/>
      <c r="L65" s="25"/>
      <c r="M65" s="19"/>
      <c r="N65" s="19"/>
      <c r="O65" s="25"/>
      <c r="P65" s="25"/>
      <c r="Q65" s="25"/>
    </row>
    <row r="66" spans="3:17" x14ac:dyDescent="0.3">
      <c r="C66" s="14"/>
      <c r="D66" s="14"/>
      <c r="E66" s="14"/>
      <c r="F66" s="14"/>
      <c r="G66" s="11"/>
      <c r="H66" s="34"/>
      <c r="I66" s="40"/>
      <c r="J66" s="40"/>
      <c r="K66" s="39"/>
      <c r="L66" s="25"/>
      <c r="M66" s="19"/>
      <c r="N66" s="19"/>
      <c r="O66" s="25"/>
      <c r="P66" s="25"/>
      <c r="Q66" s="25"/>
    </row>
    <row r="67" spans="3:17" x14ac:dyDescent="0.3">
      <c r="C67" s="14"/>
      <c r="D67" s="14"/>
      <c r="E67" s="14"/>
      <c r="F67" s="14"/>
      <c r="G67" s="11"/>
      <c r="H67" s="34"/>
      <c r="I67" s="40"/>
      <c r="J67" s="40"/>
      <c r="K67" s="39"/>
      <c r="L67" s="25"/>
      <c r="M67" s="19"/>
      <c r="N67" s="19"/>
      <c r="O67" s="25"/>
      <c r="P67" s="25"/>
      <c r="Q67" s="25"/>
    </row>
    <row r="68" spans="3:17" x14ac:dyDescent="0.3">
      <c r="C68" s="14"/>
      <c r="D68" s="14"/>
      <c r="E68" s="14"/>
      <c r="F68" s="14"/>
      <c r="G68" s="11"/>
      <c r="H68" s="34"/>
      <c r="I68" s="40"/>
      <c r="J68" s="40"/>
      <c r="K68" s="39"/>
      <c r="L68" s="25"/>
      <c r="M68" s="19"/>
      <c r="N68" s="19"/>
      <c r="O68" s="25"/>
      <c r="P68" s="25"/>
      <c r="Q68" s="25"/>
    </row>
    <row r="69" spans="3:17" x14ac:dyDescent="0.3">
      <c r="C69" s="14"/>
      <c r="D69" s="14"/>
      <c r="E69" s="14"/>
      <c r="F69" s="14"/>
      <c r="G69" s="11"/>
      <c r="H69" s="34"/>
      <c r="I69" s="40"/>
      <c r="J69" s="40"/>
      <c r="K69" s="39"/>
      <c r="L69" s="25"/>
      <c r="M69" s="19"/>
      <c r="N69" s="19"/>
      <c r="O69" s="25"/>
      <c r="P69" s="25"/>
      <c r="Q69" s="25"/>
    </row>
    <row r="70" spans="3:17" x14ac:dyDescent="0.3">
      <c r="C70" s="14"/>
      <c r="D70" s="14"/>
      <c r="E70" s="14"/>
      <c r="F70" s="14"/>
      <c r="G70" s="11"/>
      <c r="H70" s="34"/>
      <c r="I70" s="40"/>
      <c r="J70" s="40"/>
      <c r="K70" s="39"/>
      <c r="L70" s="25"/>
      <c r="M70" s="19"/>
      <c r="N70" s="19"/>
      <c r="O70" s="25"/>
      <c r="P70" s="25"/>
      <c r="Q70" s="25"/>
    </row>
    <row r="71" spans="3:17" x14ac:dyDescent="0.3">
      <c r="C71" s="14"/>
      <c r="D71" s="14"/>
      <c r="E71" s="14"/>
      <c r="F71" s="14"/>
      <c r="G71" s="11"/>
      <c r="H71" s="34"/>
      <c r="I71" s="40"/>
      <c r="J71" s="40"/>
      <c r="K71" s="39"/>
      <c r="L71" s="25"/>
      <c r="M71" s="19"/>
      <c r="N71" s="19"/>
      <c r="O71" s="25"/>
      <c r="P71" s="25"/>
      <c r="Q71" s="25"/>
    </row>
    <row r="72" spans="3:17" x14ac:dyDescent="0.3">
      <c r="C72" s="14"/>
      <c r="D72" s="14"/>
      <c r="E72" s="14"/>
      <c r="F72" s="14"/>
      <c r="G72" s="11"/>
      <c r="H72" s="34"/>
      <c r="I72" s="40"/>
      <c r="J72" s="40"/>
      <c r="K72" s="39"/>
      <c r="L72" s="25"/>
      <c r="M72" s="19"/>
      <c r="N72" s="19"/>
      <c r="O72" s="25"/>
      <c r="P72" s="25"/>
      <c r="Q72" s="25"/>
    </row>
    <row r="73" spans="3:17" x14ac:dyDescent="0.3">
      <c r="C73" s="14"/>
      <c r="D73" s="14"/>
      <c r="E73" s="14"/>
      <c r="F73" s="14"/>
      <c r="G73" s="11"/>
      <c r="H73" s="34"/>
      <c r="I73" s="25"/>
      <c r="J73" s="25"/>
      <c r="K73" s="19"/>
      <c r="L73" s="25"/>
      <c r="M73" s="19"/>
      <c r="N73" s="19"/>
      <c r="O73" s="25"/>
      <c r="P73" s="25"/>
    </row>
    <row r="74" spans="3:17" x14ac:dyDescent="0.3">
      <c r="C74" s="14"/>
      <c r="D74" s="14"/>
      <c r="E74" s="14"/>
      <c r="F74" s="14"/>
      <c r="G74" s="11"/>
      <c r="H74" s="34"/>
      <c r="I74" s="25"/>
      <c r="J74" s="25"/>
      <c r="K74" s="19"/>
      <c r="L74" s="25"/>
      <c r="M74" s="19"/>
      <c r="N74" s="19"/>
      <c r="O74" s="25"/>
      <c r="P74" s="25"/>
    </row>
  </sheetData>
  <dataConsolidate/>
  <mergeCells count="2">
    <mergeCell ref="I9:P9"/>
    <mergeCell ref="R9:V9"/>
  </mergeCells>
  <conditionalFormatting sqref="AC19:AC43 AD15:AD18 AH52 AC55:AC1048576 AB54 AG50:AG51 AD44:AD49">
    <cfRule type="iconSet" priority="6">
      <iconSet iconSet="3Arrows" showValue="0">
        <cfvo type="percent" val="0"/>
        <cfvo type="percent" val="33"/>
        <cfvo type="percent" val="67"/>
      </iconSet>
    </cfRule>
  </conditionalFormatting>
  <conditionalFormatting sqref="H11:H53">
    <cfRule type="containsText" dxfId="77" priority="2" operator="containsText" text="Sell">
      <formula>NOT(ISERROR(SEARCH("Sell",H11)))</formula>
    </cfRule>
    <cfRule type="containsText" dxfId="76" priority="3" operator="containsText" text="Buy">
      <formula>NOT(ISERROR(SEARCH("Buy",H11)))</formula>
    </cfRule>
  </conditionalFormatting>
  <conditionalFormatting sqref="V11 AM12:AN12 AG12 AI12:AJ12 V13:V14 V17:V18">
    <cfRule type="iconSet" priority="7">
      <iconSet iconSet="3Symbols2" showValue="0">
        <cfvo type="percent" val="0"/>
        <cfvo type="num" val="-9.9999999999999995E-7"/>
        <cfvo type="num" val="9.9999999999999995E-7"/>
      </iconSet>
    </cfRule>
  </conditionalFormatting>
  <conditionalFormatting sqref="V21:V23">
    <cfRule type="iconSet" priority="1">
      <iconSet iconSet="3Arrows" showValue="0">
        <cfvo type="percent" val="0"/>
        <cfvo type="num" val="-1E-4"/>
        <cfvo type="num" val="2.0000000000000001E-4"/>
      </iconSet>
    </cfRule>
  </conditionalFormatting>
  <pageMargins left="0.7" right="0.7" top="0.75" bottom="0.75" header="0.3" footer="0.3"/>
  <pageSetup paperSize="5" scale="50" fitToHeight="0" orientation="landscape" r:id="rId1"/>
  <drawing r:id="rId2"/>
  <tableParts count="3">
    <tablePart r:id="rId3"/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0B75E6C-D768-48BE-846D-ECB7603F7994}">
            <x14:iconSet iconSet="3Symbols2" showValue="0" custom="1">
              <x14:cfvo type="percent">
                <xm:f>0</xm:f>
              </x14:cfvo>
              <x14:cfvo type="num">
                <xm:f>-9.9999999999999995E-7</xm:f>
              </x14:cfvo>
              <x14:cfvo type="num">
                <xm:f>9.9999999999999995E-7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V15:V16 AK12:AL12</xm:sqref>
        </x14:conditionalFormatting>
        <x14:conditionalFormatting xmlns:xm="http://schemas.microsoft.com/office/excel/2006/main">
          <x14:cfRule type="iconSet" priority="4" id="{876CB27F-A666-4BB5-BF43-FBC06FA75243}">
            <x14:iconSet iconSet="3Symbols2" showValue="0" custom="1">
              <x14:cfvo type="percent">
                <xm:f>0</xm:f>
              </x14:cfvo>
              <x14:cfvo type="num">
                <xm:f>-1.0000000000000001E-5</xm:f>
              </x14:cfvo>
              <x14:cfvo type="num">
                <xm:f>0.01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V12 AH12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F54C-4309-41CD-A2C3-1456D385ADED}">
  <sheetPr codeName="Sheet1">
    <pageSetUpPr fitToPage="1"/>
  </sheetPr>
  <dimension ref="A6:U108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D29" sqref="D29:I29"/>
    </sheetView>
  </sheetViews>
  <sheetFormatPr defaultColWidth="9.109375" defaultRowHeight="14.4" x14ac:dyDescent="0.3"/>
  <cols>
    <col min="1" max="1" width="12.44140625" bestFit="1" customWidth="1"/>
    <col min="2" max="3" width="12.21875" customWidth="1"/>
    <col min="4" max="9" width="14.5546875" customWidth="1"/>
    <col min="10" max="10" width="11.21875" customWidth="1"/>
    <col min="11" max="11" width="10.44140625" bestFit="1" customWidth="1"/>
    <col min="12" max="12" width="9.88671875" bestFit="1" customWidth="1"/>
    <col min="13" max="13" width="11.21875" bestFit="1" customWidth="1"/>
    <col min="14" max="14" width="12.44140625" bestFit="1" customWidth="1"/>
    <col min="15" max="15" width="12.21875" bestFit="1" customWidth="1"/>
    <col min="16" max="17" width="11.44140625" bestFit="1" customWidth="1"/>
    <col min="18" max="18" width="16" bestFit="1" customWidth="1"/>
    <col min="19" max="19" width="11.5546875" bestFit="1" customWidth="1"/>
    <col min="20" max="20" width="13.88671875" bestFit="1" customWidth="1"/>
    <col min="21" max="21" width="22.44140625" style="9" customWidth="1"/>
    <col min="22" max="22" width="15.77734375" bestFit="1" customWidth="1"/>
    <col min="23" max="23" width="13.88671875" bestFit="1" customWidth="1"/>
    <col min="24" max="24" width="11.5546875" bestFit="1" customWidth="1"/>
    <col min="25" max="25" width="13.44140625" bestFit="1" customWidth="1"/>
    <col min="26" max="27" width="11.21875" bestFit="1" customWidth="1"/>
    <col min="28" max="28" width="9.88671875" bestFit="1" customWidth="1"/>
    <col min="29" max="29" width="12" bestFit="1" customWidth="1"/>
  </cols>
  <sheetData>
    <row r="6" spans="1:21" ht="40.049999999999997" customHeight="1" x14ac:dyDescent="0.3">
      <c r="U6"/>
    </row>
    <row r="7" spans="1:21" ht="25.05" customHeight="1" x14ac:dyDescent="0.3">
      <c r="U7"/>
    </row>
    <row r="8" spans="1:21" ht="14.25" customHeight="1" x14ac:dyDescent="0.3"/>
    <row r="9" spans="1:21" ht="16.8" x14ac:dyDescent="0.4">
      <c r="A9" s="10" t="s">
        <v>109</v>
      </c>
      <c r="B9" s="10"/>
      <c r="C9" s="10"/>
      <c r="D9" s="10"/>
      <c r="E9" s="10"/>
      <c r="F9" s="10"/>
      <c r="G9" s="10"/>
      <c r="H9" s="10"/>
      <c r="I9" s="10"/>
    </row>
    <row r="11" spans="1:21" x14ac:dyDescent="0.3">
      <c r="A11" t="s">
        <v>110</v>
      </c>
      <c r="B11" t="s">
        <v>111</v>
      </c>
      <c r="C11" t="s">
        <v>112</v>
      </c>
      <c r="D11" s="11" t="s">
        <v>113</v>
      </c>
      <c r="E11" s="12" t="s">
        <v>114</v>
      </c>
      <c r="F11" s="13" t="s">
        <v>115</v>
      </c>
      <c r="G11" s="12" t="s">
        <v>116</v>
      </c>
      <c r="H11" s="13" t="s">
        <v>117</v>
      </c>
      <c r="I11" s="12" t="s">
        <v>118</v>
      </c>
    </row>
    <row r="12" spans="1:21" x14ac:dyDescent="0.3">
      <c r="A12" t="s">
        <v>119</v>
      </c>
      <c r="B12" t="s">
        <v>120</v>
      </c>
      <c r="C12" t="s">
        <v>121</v>
      </c>
      <c r="D12" s="14">
        <v>0.10095885092556786</v>
      </c>
      <c r="E12">
        <v>324</v>
      </c>
      <c r="F12" s="15">
        <v>100832.03723144533</v>
      </c>
      <c r="G12" s="15">
        <v>100832.03723144533</v>
      </c>
      <c r="H12" s="15">
        <v>0</v>
      </c>
      <c r="I12" s="14">
        <v>0</v>
      </c>
      <c r="J12" s="16"/>
    </row>
    <row r="13" spans="1:21" x14ac:dyDescent="0.3">
      <c r="A13" t="s">
        <v>119</v>
      </c>
      <c r="B13" t="s">
        <v>120</v>
      </c>
      <c r="C13" t="s">
        <v>122</v>
      </c>
      <c r="D13" s="14">
        <v>5.2734060212563091E-2</v>
      </c>
      <c r="E13">
        <v>486</v>
      </c>
      <c r="F13" s="15">
        <v>52667.821334838882</v>
      </c>
      <c r="G13" s="15">
        <v>52667.821334838882</v>
      </c>
      <c r="H13" s="15">
        <v>0</v>
      </c>
      <c r="I13" s="14">
        <v>0</v>
      </c>
    </row>
    <row r="14" spans="1:21" x14ac:dyDescent="0.3">
      <c r="A14" t="s">
        <v>119</v>
      </c>
      <c r="B14" t="s">
        <v>120</v>
      </c>
      <c r="C14" t="s">
        <v>123</v>
      </c>
      <c r="D14" s="14">
        <v>5.1568153136176055E-2</v>
      </c>
      <c r="E14">
        <v>1174</v>
      </c>
      <c r="F14" s="15">
        <v>51503.378746032722</v>
      </c>
      <c r="G14" s="15">
        <v>51503.378746032722</v>
      </c>
      <c r="H14" s="15">
        <v>0</v>
      </c>
      <c r="I14" s="14">
        <v>0</v>
      </c>
    </row>
    <row r="15" spans="1:21" x14ac:dyDescent="0.3">
      <c r="A15" t="s">
        <v>119</v>
      </c>
      <c r="B15" t="s">
        <v>120</v>
      </c>
      <c r="C15" t="s">
        <v>124</v>
      </c>
      <c r="D15" s="14">
        <v>4.992432132863605E-2</v>
      </c>
      <c r="E15">
        <v>1039</v>
      </c>
      <c r="F15" s="15">
        <v>49861.611743927002</v>
      </c>
      <c r="G15" s="15">
        <v>49861.611743927002</v>
      </c>
      <c r="H15" s="15">
        <v>0</v>
      </c>
      <c r="I15" s="14">
        <v>0</v>
      </c>
    </row>
    <row r="16" spans="1:21" x14ac:dyDescent="0.3">
      <c r="A16" t="s">
        <v>119</v>
      </c>
      <c r="B16" t="s">
        <v>120</v>
      </c>
      <c r="C16" t="s">
        <v>125</v>
      </c>
      <c r="D16" s="14">
        <v>4.8678395219029794E-2</v>
      </c>
      <c r="E16">
        <v>415</v>
      </c>
      <c r="F16" s="15">
        <v>48617.250633239753</v>
      </c>
      <c r="G16" s="15">
        <v>48617.250633239753</v>
      </c>
      <c r="H16" s="15">
        <v>0</v>
      </c>
      <c r="I16" s="14">
        <v>0</v>
      </c>
    </row>
    <row r="17" spans="1:9" x14ac:dyDescent="0.3">
      <c r="A17" t="s">
        <v>119</v>
      </c>
      <c r="B17" t="s">
        <v>120</v>
      </c>
      <c r="C17" t="s">
        <v>126</v>
      </c>
      <c r="D17" s="14">
        <v>4.8619388644321027E-2</v>
      </c>
      <c r="E17">
        <v>332</v>
      </c>
      <c r="F17" s="15">
        <v>48558.318176269531</v>
      </c>
      <c r="G17" s="15">
        <v>48558.318176269531</v>
      </c>
      <c r="H17" s="15">
        <v>0</v>
      </c>
      <c r="I17" s="14">
        <v>0</v>
      </c>
    </row>
    <row r="18" spans="1:9" x14ac:dyDescent="0.3">
      <c r="A18" t="s">
        <v>119</v>
      </c>
      <c r="B18" t="s">
        <v>120</v>
      </c>
      <c r="C18" t="s">
        <v>127</v>
      </c>
      <c r="D18" s="14">
        <v>4.2430646289612191E-2</v>
      </c>
      <c r="E18">
        <v>89</v>
      </c>
      <c r="F18" s="15">
        <v>42377.349456787109</v>
      </c>
      <c r="G18" s="15">
        <v>42377.349456787109</v>
      </c>
      <c r="H18" s="15">
        <v>0</v>
      </c>
      <c r="I18" s="14">
        <v>0</v>
      </c>
    </row>
    <row r="19" spans="1:9" x14ac:dyDescent="0.3">
      <c r="A19" t="s">
        <v>119</v>
      </c>
      <c r="B19" t="s">
        <v>120</v>
      </c>
      <c r="C19" t="s">
        <v>128</v>
      </c>
      <c r="D19" s="14">
        <v>4.093574950216914E-2</v>
      </c>
      <c r="E19">
        <v>653</v>
      </c>
      <c r="F19" s="15">
        <v>40884.33039855957</v>
      </c>
      <c r="G19" s="15">
        <v>40884.33039855957</v>
      </c>
      <c r="H19" s="15">
        <v>0</v>
      </c>
      <c r="I19" s="14">
        <v>0</v>
      </c>
    </row>
    <row r="20" spans="1:9" x14ac:dyDescent="0.3">
      <c r="A20" t="s">
        <v>119</v>
      </c>
      <c r="B20" t="s">
        <v>120</v>
      </c>
      <c r="C20" t="s">
        <v>129</v>
      </c>
      <c r="D20" s="14">
        <v>3.7960961424140412E-2</v>
      </c>
      <c r="E20">
        <v>438</v>
      </c>
      <c r="F20" s="15">
        <v>37913.278930664063</v>
      </c>
      <c r="G20" s="15">
        <v>37913.278930664063</v>
      </c>
      <c r="H20" s="15">
        <v>0</v>
      </c>
      <c r="I20" s="14">
        <v>0</v>
      </c>
    </row>
    <row r="21" spans="1:9" x14ac:dyDescent="0.3">
      <c r="A21" t="s">
        <v>119</v>
      </c>
      <c r="B21" t="s">
        <v>120</v>
      </c>
      <c r="C21" t="s">
        <v>130</v>
      </c>
      <c r="D21" s="14">
        <v>3.6774983150289563E-2</v>
      </c>
      <c r="E21">
        <v>777</v>
      </c>
      <c r="F21" s="15">
        <v>36728.790355682373</v>
      </c>
      <c r="G21" s="15">
        <v>36728.790355682373</v>
      </c>
      <c r="H21" s="15">
        <v>0</v>
      </c>
      <c r="I21" s="14">
        <v>0</v>
      </c>
    </row>
    <row r="22" spans="1:9" x14ac:dyDescent="0.3">
      <c r="A22" t="s">
        <v>119</v>
      </c>
      <c r="B22" t="s">
        <v>120</v>
      </c>
      <c r="C22" t="s">
        <v>131</v>
      </c>
      <c r="D22" s="14">
        <v>3.4466093762540555E-2</v>
      </c>
      <c r="E22">
        <v>376</v>
      </c>
      <c r="F22" s="15">
        <v>34422.80114746093</v>
      </c>
      <c r="G22" s="15">
        <v>34422.80114746093</v>
      </c>
      <c r="H22" s="15">
        <v>0</v>
      </c>
      <c r="I22" s="14">
        <v>0</v>
      </c>
    </row>
    <row r="23" spans="1:9" x14ac:dyDescent="0.3">
      <c r="A23" t="s">
        <v>119</v>
      </c>
      <c r="B23" t="s">
        <v>120</v>
      </c>
      <c r="C23" t="s">
        <v>132</v>
      </c>
      <c r="D23" s="14">
        <v>3.2405483655299459E-2</v>
      </c>
      <c r="E23">
        <v>263</v>
      </c>
      <c r="F23" s="15">
        <v>32364.77935791016</v>
      </c>
      <c r="G23" s="15">
        <v>32364.77935791016</v>
      </c>
      <c r="H23" s="15">
        <v>0</v>
      </c>
      <c r="I23" s="14">
        <v>0</v>
      </c>
    </row>
    <row r="24" spans="1:9" x14ac:dyDescent="0.3">
      <c r="A24" t="s">
        <v>119</v>
      </c>
      <c r="B24" t="s">
        <v>120</v>
      </c>
      <c r="C24" t="s">
        <v>133</v>
      </c>
      <c r="D24" s="14">
        <v>3.0228129880343246E-2</v>
      </c>
      <c r="E24">
        <v>1183</v>
      </c>
      <c r="F24" s="15">
        <v>30190.160541534424</v>
      </c>
      <c r="G24" s="15">
        <v>30190.160541534424</v>
      </c>
      <c r="H24" s="15">
        <v>0</v>
      </c>
      <c r="I24" s="14">
        <v>0</v>
      </c>
    </row>
    <row r="25" spans="1:9" x14ac:dyDescent="0.3">
      <c r="A25" t="s">
        <v>119</v>
      </c>
      <c r="B25" t="s">
        <v>120</v>
      </c>
      <c r="C25" t="s">
        <v>134</v>
      </c>
      <c r="D25" s="14">
        <v>2.6648311438423559E-2</v>
      </c>
      <c r="E25">
        <v>98</v>
      </c>
      <c r="F25" s="15">
        <v>26614.838684082031</v>
      </c>
      <c r="G25" s="15">
        <v>26614.838684082031</v>
      </c>
      <c r="H25" s="15">
        <v>0</v>
      </c>
      <c r="I25" s="14">
        <v>0</v>
      </c>
    </row>
    <row r="26" spans="1:9" x14ac:dyDescent="0.3">
      <c r="A26" t="s">
        <v>119</v>
      </c>
      <c r="B26" t="s">
        <v>120</v>
      </c>
      <c r="C26" t="s">
        <v>135</v>
      </c>
      <c r="D26" s="14">
        <v>2.2707842098056433E-2</v>
      </c>
      <c r="E26">
        <v>316</v>
      </c>
      <c r="F26" s="15">
        <v>22679.318939208984</v>
      </c>
      <c r="G26" s="15">
        <v>22679.318939208984</v>
      </c>
      <c r="H26" s="15">
        <v>0</v>
      </c>
      <c r="I26" s="14">
        <v>0</v>
      </c>
    </row>
    <row r="27" spans="1:9" x14ac:dyDescent="0.3">
      <c r="A27" t="s">
        <v>119</v>
      </c>
      <c r="B27" t="s">
        <v>120</v>
      </c>
      <c r="C27" t="s">
        <v>136</v>
      </c>
      <c r="D27" s="14">
        <v>2.2613123589731183E-2</v>
      </c>
      <c r="E27">
        <v>278</v>
      </c>
      <c r="F27" s="15">
        <v>22584.71940612793</v>
      </c>
      <c r="G27" s="15">
        <v>22584.71940612793</v>
      </c>
      <c r="H27" s="15">
        <v>0</v>
      </c>
      <c r="I27" s="14">
        <v>0</v>
      </c>
    </row>
    <row r="28" spans="1:9" x14ac:dyDescent="0.3">
      <c r="A28" t="s">
        <v>119</v>
      </c>
      <c r="B28" t="s">
        <v>120</v>
      </c>
      <c r="C28" t="s">
        <v>137</v>
      </c>
      <c r="D28" s="14">
        <v>2.0894966615169121E-2</v>
      </c>
      <c r="E28">
        <v>1954</v>
      </c>
      <c r="F28" s="15">
        <v>20868.720596313477</v>
      </c>
      <c r="G28" s="15">
        <v>20868.720596313477</v>
      </c>
      <c r="H28" s="15">
        <v>0</v>
      </c>
      <c r="I28" s="14">
        <v>0</v>
      </c>
    </row>
    <row r="29" spans="1:9" x14ac:dyDescent="0.3">
      <c r="A29" t="s">
        <v>119</v>
      </c>
      <c r="B29" t="s">
        <v>120</v>
      </c>
      <c r="C29" t="s">
        <v>138</v>
      </c>
      <c r="D29" s="14">
        <v>2.0711715484410594E-2</v>
      </c>
      <c r="E29">
        <v>58</v>
      </c>
      <c r="F29" s="15">
        <v>20685.699645996094</v>
      </c>
      <c r="G29" s="15">
        <v>20685.699645996094</v>
      </c>
      <c r="H29" s="15">
        <v>0</v>
      </c>
      <c r="I29" s="14">
        <v>0</v>
      </c>
    </row>
    <row r="30" spans="1:9" x14ac:dyDescent="0.3">
      <c r="A30" t="s">
        <v>119</v>
      </c>
      <c r="B30" t="s">
        <v>120</v>
      </c>
      <c r="C30" t="s">
        <v>139</v>
      </c>
      <c r="D30" s="14">
        <v>1.9698242822616913E-2</v>
      </c>
      <c r="E30">
        <v>98</v>
      </c>
      <c r="F30" s="15">
        <v>19673.5</v>
      </c>
      <c r="G30" s="15">
        <v>19673.5</v>
      </c>
      <c r="H30" s="15">
        <v>0</v>
      </c>
      <c r="I30" s="14">
        <v>0</v>
      </c>
    </row>
    <row r="31" spans="1:9" x14ac:dyDescent="0.3">
      <c r="A31" t="s">
        <v>119</v>
      </c>
      <c r="B31" t="s">
        <v>120</v>
      </c>
      <c r="C31" t="s">
        <v>140</v>
      </c>
      <c r="D31" s="14">
        <v>1.9100152209786003E-2</v>
      </c>
      <c r="E31">
        <v>96</v>
      </c>
      <c r="F31" s="15">
        <v>19076.16064453125</v>
      </c>
      <c r="G31" s="15">
        <v>19076.16064453125</v>
      </c>
      <c r="H31" s="15">
        <v>0</v>
      </c>
      <c r="I31" s="14">
        <v>0</v>
      </c>
    </row>
    <row r="32" spans="1:9" x14ac:dyDescent="0.3">
      <c r="A32" t="s">
        <v>119</v>
      </c>
      <c r="B32" t="s">
        <v>120</v>
      </c>
      <c r="C32" t="s">
        <v>141</v>
      </c>
      <c r="D32" s="14">
        <v>1.8218725134015724E-2</v>
      </c>
      <c r="E32">
        <v>1053</v>
      </c>
      <c r="F32" s="15">
        <v>18195.84072303772</v>
      </c>
      <c r="G32" s="15">
        <v>18195.84072303772</v>
      </c>
      <c r="H32" s="15">
        <v>0</v>
      </c>
      <c r="I32" s="14">
        <v>0</v>
      </c>
    </row>
    <row r="33" spans="1:9" x14ac:dyDescent="0.3">
      <c r="A33" t="s">
        <v>119</v>
      </c>
      <c r="B33" t="s">
        <v>120</v>
      </c>
      <c r="C33" t="s">
        <v>142</v>
      </c>
      <c r="D33" s="14">
        <v>1.7672098538779223E-2</v>
      </c>
      <c r="E33">
        <v>810</v>
      </c>
      <c r="F33" s="15">
        <v>17649.900741577148</v>
      </c>
      <c r="G33" s="15">
        <v>17649.900741577148</v>
      </c>
      <c r="H33" s="15">
        <v>0</v>
      </c>
      <c r="I33" s="14">
        <v>0</v>
      </c>
    </row>
    <row r="34" spans="1:9" x14ac:dyDescent="0.3">
      <c r="A34" t="s">
        <v>119</v>
      </c>
      <c r="B34" t="s">
        <v>120</v>
      </c>
      <c r="C34" t="s">
        <v>143</v>
      </c>
      <c r="D34" s="14">
        <v>1.5607485066147351E-2</v>
      </c>
      <c r="E34">
        <v>28</v>
      </c>
      <c r="F34" s="15">
        <v>15587.880615234377</v>
      </c>
      <c r="G34" s="15">
        <v>15587.880615234377</v>
      </c>
      <c r="H34" s="15">
        <v>0</v>
      </c>
      <c r="I34" s="14">
        <v>0</v>
      </c>
    </row>
    <row r="35" spans="1:9" x14ac:dyDescent="0.3">
      <c r="A35" t="s">
        <v>119</v>
      </c>
      <c r="B35" t="s">
        <v>120</v>
      </c>
      <c r="C35" t="s">
        <v>144</v>
      </c>
      <c r="D35" s="14">
        <v>1.5196488652903517E-2</v>
      </c>
      <c r="E35">
        <v>74</v>
      </c>
      <c r="F35" s="15">
        <v>15177.400451660154</v>
      </c>
      <c r="G35" s="15">
        <v>15177.400451660154</v>
      </c>
      <c r="H35" s="15">
        <v>0</v>
      </c>
      <c r="I35" s="14">
        <v>0</v>
      </c>
    </row>
    <row r="36" spans="1:9" x14ac:dyDescent="0.3">
      <c r="A36" t="s">
        <v>119</v>
      </c>
      <c r="B36" t="s">
        <v>120</v>
      </c>
      <c r="C36" t="s">
        <v>145</v>
      </c>
      <c r="D36" s="14">
        <v>1.468113038327089E-2</v>
      </c>
      <c r="E36">
        <v>899</v>
      </c>
      <c r="F36" s="15">
        <v>14662.689519882202</v>
      </c>
      <c r="G36" s="15">
        <v>14662.689519882202</v>
      </c>
      <c r="H36" s="15">
        <v>0</v>
      </c>
      <c r="I36" s="14">
        <v>0</v>
      </c>
    </row>
    <row r="37" spans="1:9" x14ac:dyDescent="0.3">
      <c r="A37" t="s">
        <v>119</v>
      </c>
      <c r="B37" t="s">
        <v>120</v>
      </c>
      <c r="C37" t="s">
        <v>146</v>
      </c>
      <c r="D37" s="14">
        <v>1.2868644681748483E-2</v>
      </c>
      <c r="E37">
        <v>48</v>
      </c>
      <c r="F37" s="15">
        <v>12852.48046875</v>
      </c>
      <c r="G37" s="15">
        <v>12852.48046875</v>
      </c>
      <c r="H37" s="15">
        <v>0</v>
      </c>
      <c r="I37" s="14">
        <v>0</v>
      </c>
    </row>
    <row r="38" spans="1:9" x14ac:dyDescent="0.3">
      <c r="A38" t="s">
        <v>119</v>
      </c>
      <c r="B38" t="s">
        <v>120</v>
      </c>
      <c r="C38" t="s">
        <v>147</v>
      </c>
      <c r="D38" s="14">
        <v>1.286239632419783E-2</v>
      </c>
      <c r="E38">
        <v>33</v>
      </c>
      <c r="F38" s="15">
        <v>12846.239959716797</v>
      </c>
      <c r="G38" s="15">
        <v>12846.239959716797</v>
      </c>
      <c r="H38" s="15">
        <v>0</v>
      </c>
      <c r="I38" s="14">
        <v>0</v>
      </c>
    </row>
    <row r="39" spans="1:9" x14ac:dyDescent="0.3">
      <c r="A39" t="s">
        <v>119</v>
      </c>
      <c r="B39" t="s">
        <v>120</v>
      </c>
      <c r="C39" t="s">
        <v>148</v>
      </c>
      <c r="D39" s="14">
        <v>1.2539109926382193E-2</v>
      </c>
      <c r="E39">
        <v>2699</v>
      </c>
      <c r="F39" s="15">
        <v>12523.359639644625</v>
      </c>
      <c r="G39" s="15">
        <v>12523.359639644625</v>
      </c>
      <c r="H39" s="15">
        <v>0</v>
      </c>
      <c r="I39" s="14">
        <v>0</v>
      </c>
    </row>
    <row r="40" spans="1:9" x14ac:dyDescent="0.3">
      <c r="A40" t="s">
        <v>119</v>
      </c>
      <c r="B40" t="s">
        <v>120</v>
      </c>
      <c r="C40" t="s">
        <v>149</v>
      </c>
      <c r="D40" s="14">
        <v>1.1991261746386836E-2</v>
      </c>
      <c r="E40">
        <v>257</v>
      </c>
      <c r="F40" s="15">
        <v>11976.199607849119</v>
      </c>
      <c r="G40" s="15">
        <v>11976.199607849119</v>
      </c>
      <c r="H40" s="15">
        <v>0</v>
      </c>
      <c r="I40" s="14">
        <v>0</v>
      </c>
    </row>
    <row r="41" spans="1:9" x14ac:dyDescent="0.3">
      <c r="A41" t="s">
        <v>119</v>
      </c>
      <c r="B41" t="s">
        <v>120</v>
      </c>
      <c r="C41" t="s">
        <v>150</v>
      </c>
      <c r="D41" s="14">
        <v>1.1737994010737477E-2</v>
      </c>
      <c r="E41">
        <v>29</v>
      </c>
      <c r="F41" s="15">
        <v>11723.25</v>
      </c>
      <c r="G41" s="15">
        <v>11723.25</v>
      </c>
      <c r="H41" s="15">
        <v>0</v>
      </c>
      <c r="I41" s="14">
        <v>0</v>
      </c>
    </row>
    <row r="42" spans="1:9" x14ac:dyDescent="0.3">
      <c r="A42" t="s">
        <v>119</v>
      </c>
      <c r="B42" t="s">
        <v>120</v>
      </c>
      <c r="C42" t="s">
        <v>151</v>
      </c>
      <c r="D42" s="14">
        <v>1.1573537438006909E-2</v>
      </c>
      <c r="E42">
        <v>3853</v>
      </c>
      <c r="F42" s="15">
        <v>11559</v>
      </c>
      <c r="G42" s="15">
        <v>11559</v>
      </c>
      <c r="H42" s="15">
        <v>0</v>
      </c>
      <c r="I42" s="14">
        <v>0</v>
      </c>
    </row>
    <row r="43" spans="1:9" x14ac:dyDescent="0.3">
      <c r="A43" t="s">
        <v>119</v>
      </c>
      <c r="B43" t="s">
        <v>120</v>
      </c>
      <c r="C43" t="s">
        <v>152</v>
      </c>
      <c r="D43" s="14">
        <v>1.1455429007469471E-2</v>
      </c>
      <c r="E43">
        <v>247</v>
      </c>
      <c r="F43" s="15">
        <v>11441.039924621582</v>
      </c>
      <c r="G43" s="15">
        <v>11441.039924621582</v>
      </c>
      <c r="H43" s="15">
        <v>0</v>
      </c>
      <c r="I43" s="14">
        <v>0</v>
      </c>
    </row>
    <row r="44" spans="1:9" x14ac:dyDescent="0.3">
      <c r="A44" t="s">
        <v>119</v>
      </c>
      <c r="B44" t="s">
        <v>120</v>
      </c>
      <c r="C44" t="s">
        <v>153</v>
      </c>
      <c r="D44" s="14">
        <v>1.1343388455709388E-2</v>
      </c>
      <c r="E44">
        <v>174</v>
      </c>
      <c r="F44" s="15">
        <v>11329.140106201172</v>
      </c>
      <c r="G44" s="15">
        <v>11329.140106201172</v>
      </c>
      <c r="H44" s="15">
        <v>0</v>
      </c>
      <c r="I44" s="14">
        <v>0</v>
      </c>
    </row>
    <row r="45" spans="1:9" x14ac:dyDescent="0.3">
      <c r="A45" t="s">
        <v>119</v>
      </c>
      <c r="B45" t="s">
        <v>120</v>
      </c>
      <c r="C45" t="s">
        <v>154</v>
      </c>
      <c r="D45" s="14">
        <v>1.0088061251413732E-2</v>
      </c>
      <c r="E45">
        <v>17</v>
      </c>
      <c r="F45" s="15">
        <v>10075.389709472656</v>
      </c>
      <c r="G45" s="15">
        <v>10075.389709472656</v>
      </c>
      <c r="H45" s="15">
        <v>0</v>
      </c>
      <c r="I45" s="14">
        <v>0</v>
      </c>
    </row>
    <row r="46" spans="1:9" x14ac:dyDescent="0.3">
      <c r="A46" t="s">
        <v>119</v>
      </c>
      <c r="B46" t="s">
        <v>120</v>
      </c>
      <c r="C46" t="s">
        <v>155</v>
      </c>
      <c r="D46" s="14">
        <v>9.9401157745985496E-3</v>
      </c>
      <c r="E46">
        <v>27</v>
      </c>
      <c r="F46" s="15">
        <v>9927.6300659179706</v>
      </c>
      <c r="G46" s="15">
        <v>9927.6300659179706</v>
      </c>
      <c r="H46" s="15">
        <v>0</v>
      </c>
      <c r="I46" s="14">
        <v>0</v>
      </c>
    </row>
    <row r="47" spans="1:9" x14ac:dyDescent="0.3">
      <c r="A47" t="s">
        <v>119</v>
      </c>
      <c r="B47" t="s">
        <v>120</v>
      </c>
      <c r="C47" t="s">
        <v>156</v>
      </c>
      <c r="D47" s="14">
        <v>8.9523448148648675E-3</v>
      </c>
      <c r="E47">
        <v>53</v>
      </c>
      <c r="F47" s="15">
        <v>8941.0998382568359</v>
      </c>
      <c r="G47" s="15">
        <v>8941.0998382568359</v>
      </c>
      <c r="H47" s="15">
        <v>0</v>
      </c>
      <c r="I47" s="14">
        <v>0</v>
      </c>
    </row>
    <row r="48" spans="1:9" x14ac:dyDescent="0.3">
      <c r="A48" t="s">
        <v>119</v>
      </c>
      <c r="B48" t="s">
        <v>120</v>
      </c>
      <c r="C48" t="s">
        <v>157</v>
      </c>
      <c r="D48" s="14">
        <v>7.9285189232331469E-3</v>
      </c>
      <c r="E48">
        <v>27</v>
      </c>
      <c r="F48" s="15">
        <v>7918.5599670410156</v>
      </c>
      <c r="G48" s="15">
        <v>7918.5599670410156</v>
      </c>
      <c r="H48" s="15">
        <v>0</v>
      </c>
      <c r="I48" s="14">
        <v>0</v>
      </c>
    </row>
    <row r="49" spans="1:11" x14ac:dyDescent="0.3">
      <c r="A49" t="s">
        <v>119</v>
      </c>
      <c r="B49" t="s">
        <v>120</v>
      </c>
      <c r="C49" t="s">
        <v>158</v>
      </c>
      <c r="D49" s="14">
        <v>6.8588150845092033E-3</v>
      </c>
      <c r="E49">
        <v>420</v>
      </c>
      <c r="F49" s="15">
        <v>6850.1997756958008</v>
      </c>
      <c r="G49" s="15">
        <v>6850.1997756958008</v>
      </c>
      <c r="H49" s="15">
        <v>0</v>
      </c>
      <c r="I49" s="14">
        <v>0</v>
      </c>
    </row>
    <row r="50" spans="1:11" x14ac:dyDescent="0.3">
      <c r="A50" t="s">
        <v>119</v>
      </c>
      <c r="B50" t="s">
        <v>120</v>
      </c>
      <c r="C50" t="s">
        <v>159</v>
      </c>
      <c r="D50" s="14">
        <v>5.7514241520460092E-3</v>
      </c>
      <c r="E50">
        <v>5</v>
      </c>
      <c r="F50" s="15">
        <v>5744.1998291015625</v>
      </c>
      <c r="G50" s="15">
        <v>5744.1998291015625</v>
      </c>
      <c r="H50" s="15">
        <v>0</v>
      </c>
      <c r="I50" s="14">
        <v>0</v>
      </c>
    </row>
    <row r="51" spans="1:11" x14ac:dyDescent="0.3">
      <c r="A51" t="s">
        <v>119</v>
      </c>
      <c r="B51" t="s">
        <v>120</v>
      </c>
      <c r="C51" t="s">
        <v>160</v>
      </c>
      <c r="D51" s="14">
        <v>4.6355126979855154E-3</v>
      </c>
      <c r="E51">
        <v>13</v>
      </c>
      <c r="F51" s="15">
        <v>4629.6900634765625</v>
      </c>
      <c r="G51" s="15">
        <v>4629.6900634765625</v>
      </c>
      <c r="H51" s="15">
        <v>0</v>
      </c>
      <c r="I51" s="14">
        <v>0</v>
      </c>
    </row>
    <row r="52" spans="1:11" x14ac:dyDescent="0.3">
      <c r="A52" t="s">
        <v>119</v>
      </c>
      <c r="B52" t="s">
        <v>120</v>
      </c>
      <c r="C52" t="s">
        <v>161</v>
      </c>
      <c r="D52" s="14">
        <v>4.5013042556530025E-3</v>
      </c>
      <c r="E52">
        <v>2091</v>
      </c>
      <c r="F52" s="15">
        <v>4495.6501994133005</v>
      </c>
      <c r="G52" s="15">
        <v>4495.6501994133005</v>
      </c>
      <c r="H52" s="15">
        <v>0</v>
      </c>
      <c r="I52" s="14">
        <v>0</v>
      </c>
      <c r="J52" s="15"/>
      <c r="K52" s="14"/>
    </row>
    <row r="53" spans="1:11" x14ac:dyDescent="0.3">
      <c r="A53" t="s">
        <v>119</v>
      </c>
      <c r="B53" t="s">
        <v>120</v>
      </c>
      <c r="C53" t="s">
        <v>162</v>
      </c>
      <c r="D53" s="14">
        <v>3.5366422910584755E-3</v>
      </c>
      <c r="E53">
        <v>2523</v>
      </c>
      <c r="F53" s="15">
        <v>3532.1999398469925</v>
      </c>
      <c r="G53" s="15">
        <v>3532.1999398469925</v>
      </c>
      <c r="H53" s="15">
        <v>0</v>
      </c>
      <c r="I53" s="14">
        <v>0</v>
      </c>
      <c r="J53" s="15"/>
      <c r="K53" s="14"/>
    </row>
    <row r="54" spans="1:11" x14ac:dyDescent="0.3">
      <c r="D54" s="17">
        <f>SUBTOTAL(109,UI_TablePH[Mix])</f>
        <v>1.0000000000000002</v>
      </c>
      <c r="F54" s="18">
        <f>SUBTOTAL(109,UI_TablePH[MV])</f>
        <v>998743.90711700916</v>
      </c>
      <c r="G54" s="18">
        <f>SUBTOTAL(109,UI_TablePH[BV])</f>
        <v>998743.90711700916</v>
      </c>
      <c r="H54" s="18">
        <f>SUBTOTAL(109,UI_TablePH[MV +/- BV])</f>
        <v>0</v>
      </c>
      <c r="I54" s="17">
        <f>UI_TablePH[[#Totals],[MV +/- BV]]/UI_TablePH[[#Totals],[BV]]</f>
        <v>0</v>
      </c>
      <c r="J54" s="15"/>
      <c r="K54" s="14"/>
    </row>
    <row r="55" spans="1:11" x14ac:dyDescent="0.3">
      <c r="D55" s="14"/>
      <c r="F55" s="15"/>
      <c r="G55" s="15"/>
      <c r="H55" s="15"/>
      <c r="I55" s="14"/>
      <c r="J55" s="15"/>
      <c r="K55" s="14"/>
    </row>
    <row r="56" spans="1:11" x14ac:dyDescent="0.3">
      <c r="D56" s="14"/>
      <c r="F56" s="15"/>
      <c r="G56" s="15"/>
      <c r="H56" s="15"/>
      <c r="I56" s="14"/>
      <c r="J56" s="15"/>
      <c r="K56" s="14"/>
    </row>
    <row r="57" spans="1:11" x14ac:dyDescent="0.3">
      <c r="D57" s="14"/>
      <c r="F57" s="15"/>
      <c r="G57" s="15"/>
      <c r="H57" s="15"/>
      <c r="I57" s="14"/>
      <c r="J57" s="15"/>
      <c r="K57" s="14"/>
    </row>
    <row r="58" spans="1:11" x14ac:dyDescent="0.3">
      <c r="D58" s="14"/>
      <c r="F58" s="15"/>
      <c r="G58" s="15"/>
      <c r="H58" s="15"/>
      <c r="I58" s="14"/>
      <c r="J58" s="15"/>
      <c r="K58" s="14"/>
    </row>
    <row r="59" spans="1:11" x14ac:dyDescent="0.3">
      <c r="D59" s="14"/>
      <c r="F59" s="15"/>
      <c r="G59" s="15"/>
      <c r="H59" s="15"/>
      <c r="I59" s="14"/>
      <c r="J59" s="15"/>
      <c r="K59" s="14"/>
    </row>
    <row r="60" spans="1:11" x14ac:dyDescent="0.3">
      <c r="D60" s="14"/>
      <c r="F60" s="15"/>
      <c r="G60" s="15"/>
      <c r="H60" s="15"/>
      <c r="I60" s="14"/>
      <c r="J60" s="15"/>
      <c r="K60" s="14"/>
    </row>
    <row r="61" spans="1:11" x14ac:dyDescent="0.3">
      <c r="D61" s="14"/>
      <c r="F61" s="15"/>
      <c r="G61" s="15"/>
      <c r="H61" s="15"/>
      <c r="I61" s="14"/>
      <c r="J61" s="15"/>
      <c r="K61" s="14"/>
    </row>
    <row r="62" spans="1:11" x14ac:dyDescent="0.3">
      <c r="D62" s="14"/>
      <c r="F62" s="15"/>
      <c r="G62" s="15"/>
      <c r="H62" s="15"/>
      <c r="I62" s="14"/>
      <c r="J62" s="15"/>
      <c r="K62" s="14"/>
    </row>
    <row r="63" spans="1:11" x14ac:dyDescent="0.3">
      <c r="D63" s="14"/>
      <c r="F63" s="15"/>
      <c r="G63" s="15"/>
      <c r="H63" s="15"/>
      <c r="I63" s="14"/>
      <c r="J63" s="15"/>
      <c r="K63" s="14"/>
    </row>
    <row r="64" spans="1:11" x14ac:dyDescent="0.3">
      <c r="D64" s="14"/>
      <c r="F64" s="15"/>
      <c r="G64" s="15"/>
      <c r="H64" s="15"/>
      <c r="I64" s="14"/>
      <c r="J64" s="15"/>
      <c r="K64" s="14"/>
    </row>
    <row r="65" spans="4:11" x14ac:dyDescent="0.3">
      <c r="D65" s="14"/>
      <c r="F65" s="15"/>
      <c r="G65" s="15"/>
      <c r="H65" s="15"/>
      <c r="I65" s="14"/>
      <c r="J65" s="15"/>
      <c r="K65" s="14"/>
    </row>
    <row r="66" spans="4:11" x14ac:dyDescent="0.3">
      <c r="D66" s="14"/>
      <c r="F66" s="15"/>
      <c r="G66" s="15"/>
      <c r="H66" s="15"/>
      <c r="I66" s="14"/>
      <c r="J66" s="15"/>
      <c r="K66" s="14"/>
    </row>
    <row r="67" spans="4:11" x14ac:dyDescent="0.3">
      <c r="D67" s="14"/>
      <c r="F67" s="15"/>
      <c r="G67" s="15"/>
      <c r="H67" s="15"/>
      <c r="I67" s="14"/>
      <c r="J67" s="15"/>
      <c r="K67" s="14"/>
    </row>
    <row r="68" spans="4:11" x14ac:dyDescent="0.3">
      <c r="D68" s="14"/>
      <c r="F68" s="15"/>
      <c r="G68" s="15"/>
      <c r="H68" s="15"/>
      <c r="I68" s="14"/>
      <c r="J68" s="15"/>
      <c r="K68" s="14"/>
    </row>
    <row r="69" spans="4:11" x14ac:dyDescent="0.3">
      <c r="D69" s="14"/>
      <c r="F69" s="15"/>
      <c r="G69" s="15"/>
      <c r="H69" s="15"/>
      <c r="I69" s="14"/>
      <c r="J69" s="15"/>
      <c r="K69" s="14"/>
    </row>
    <row r="70" spans="4:11" x14ac:dyDescent="0.3">
      <c r="D70" s="14"/>
      <c r="F70" s="15"/>
      <c r="G70" s="15"/>
      <c r="H70" s="15"/>
      <c r="I70" s="14"/>
      <c r="J70" s="15"/>
      <c r="K70" s="14"/>
    </row>
    <row r="71" spans="4:11" x14ac:dyDescent="0.3">
      <c r="D71" s="14"/>
      <c r="F71" s="15"/>
      <c r="G71" s="15"/>
      <c r="H71" s="15"/>
      <c r="I71" s="14"/>
      <c r="J71" s="15"/>
      <c r="K71" s="14"/>
    </row>
    <row r="72" spans="4:11" x14ac:dyDescent="0.3">
      <c r="D72" s="14"/>
      <c r="F72" s="15"/>
      <c r="G72" s="15"/>
      <c r="H72" s="15"/>
      <c r="I72" s="14"/>
      <c r="J72" s="15"/>
      <c r="K72" s="14"/>
    </row>
    <row r="73" spans="4:11" x14ac:dyDescent="0.3">
      <c r="D73" s="14"/>
      <c r="F73" s="15"/>
      <c r="G73" s="15"/>
      <c r="H73" s="15"/>
      <c r="I73" s="14"/>
      <c r="J73" s="15"/>
      <c r="K73" s="14"/>
    </row>
    <row r="74" spans="4:11" x14ac:dyDescent="0.3">
      <c r="D74" s="14"/>
      <c r="F74" s="15"/>
      <c r="G74" s="15"/>
      <c r="H74" s="15"/>
      <c r="I74" s="14"/>
      <c r="J74" s="15"/>
      <c r="K74" s="14"/>
    </row>
    <row r="75" spans="4:11" x14ac:dyDescent="0.3">
      <c r="D75" s="14"/>
      <c r="F75" s="15"/>
      <c r="G75" s="15"/>
      <c r="H75" s="15"/>
      <c r="I75" s="14"/>
      <c r="J75" s="15"/>
      <c r="K75" s="14"/>
    </row>
    <row r="76" spans="4:11" x14ac:dyDescent="0.3">
      <c r="D76" s="14"/>
      <c r="F76" s="15"/>
      <c r="G76" s="15"/>
      <c r="H76" s="15"/>
      <c r="I76" s="14"/>
      <c r="J76" s="15"/>
      <c r="K76" s="14"/>
    </row>
    <row r="77" spans="4:11" x14ac:dyDescent="0.3">
      <c r="D77" s="14"/>
      <c r="F77" s="15"/>
      <c r="G77" s="15"/>
      <c r="H77" s="15"/>
      <c r="I77" s="14"/>
      <c r="J77" s="15"/>
      <c r="K77" s="14"/>
    </row>
    <row r="78" spans="4:11" x14ac:dyDescent="0.3">
      <c r="D78" s="14"/>
      <c r="F78" s="15"/>
      <c r="G78" s="15"/>
      <c r="H78" s="15"/>
      <c r="I78" s="14"/>
    </row>
    <row r="79" spans="4:11" x14ac:dyDescent="0.3">
      <c r="D79" s="14"/>
      <c r="F79" s="15"/>
      <c r="G79" s="15"/>
      <c r="H79" s="15"/>
      <c r="I79" s="14"/>
    </row>
    <row r="80" spans="4:11" x14ac:dyDescent="0.3">
      <c r="D80" s="14"/>
      <c r="F80" s="15"/>
      <c r="G80" s="15"/>
      <c r="H80" s="15"/>
      <c r="I80" s="14"/>
    </row>
    <row r="81" spans="4:9" x14ac:dyDescent="0.3">
      <c r="D81" s="14"/>
      <c r="F81" s="15"/>
      <c r="G81" s="15"/>
      <c r="H81" s="15"/>
      <c r="I81" s="14"/>
    </row>
    <row r="82" spans="4:9" x14ac:dyDescent="0.3">
      <c r="D82" s="14"/>
      <c r="F82" s="15"/>
      <c r="G82" s="15"/>
      <c r="H82" s="15"/>
      <c r="I82" s="14"/>
    </row>
    <row r="83" spans="4:9" x14ac:dyDescent="0.3">
      <c r="D83" s="14"/>
      <c r="F83" s="15"/>
      <c r="G83" s="15"/>
      <c r="H83" s="15"/>
      <c r="I83" s="14"/>
    </row>
    <row r="84" spans="4:9" x14ac:dyDescent="0.3">
      <c r="D84" s="14"/>
      <c r="F84" s="15"/>
      <c r="G84" s="15"/>
      <c r="H84" s="15"/>
      <c r="I84" s="14"/>
    </row>
    <row r="85" spans="4:9" x14ac:dyDescent="0.3">
      <c r="D85" s="14"/>
      <c r="F85" s="15"/>
      <c r="G85" s="15"/>
      <c r="H85" s="15"/>
      <c r="I85" s="14"/>
    </row>
    <row r="86" spans="4:9" x14ac:dyDescent="0.3">
      <c r="D86" s="14"/>
      <c r="F86" s="15"/>
      <c r="G86" s="15"/>
      <c r="H86" s="15"/>
      <c r="I86" s="14"/>
    </row>
    <row r="87" spans="4:9" x14ac:dyDescent="0.3">
      <c r="D87" s="14"/>
      <c r="F87" s="15"/>
      <c r="G87" s="15"/>
      <c r="H87" s="15"/>
      <c r="I87" s="14"/>
    </row>
    <row r="88" spans="4:9" x14ac:dyDescent="0.3">
      <c r="D88" s="14"/>
      <c r="F88" s="15"/>
      <c r="G88" s="15"/>
      <c r="H88" s="15"/>
      <c r="I88" s="14"/>
    </row>
    <row r="89" spans="4:9" x14ac:dyDescent="0.3">
      <c r="D89" s="14"/>
      <c r="F89" s="15"/>
      <c r="G89" s="15"/>
      <c r="H89" s="15"/>
      <c r="I89" s="14"/>
    </row>
    <row r="90" spans="4:9" x14ac:dyDescent="0.3">
      <c r="D90" s="14"/>
      <c r="F90" s="15"/>
      <c r="G90" s="15"/>
      <c r="H90" s="15"/>
      <c r="I90" s="14"/>
    </row>
    <row r="91" spans="4:9" x14ac:dyDescent="0.3">
      <c r="D91" s="14"/>
      <c r="F91" s="15"/>
      <c r="G91" s="15"/>
      <c r="H91" s="15"/>
      <c r="I91" s="14"/>
    </row>
    <row r="92" spans="4:9" x14ac:dyDescent="0.3">
      <c r="D92" s="14"/>
      <c r="F92" s="15"/>
      <c r="G92" s="15"/>
      <c r="H92" s="15"/>
      <c r="I92" s="14"/>
    </row>
    <row r="93" spans="4:9" x14ac:dyDescent="0.3">
      <c r="D93" s="14"/>
      <c r="F93" s="15"/>
      <c r="G93" s="15"/>
      <c r="H93" s="15"/>
      <c r="I93" s="14"/>
    </row>
    <row r="94" spans="4:9" x14ac:dyDescent="0.3">
      <c r="D94" s="14"/>
      <c r="F94" s="15"/>
      <c r="G94" s="15"/>
      <c r="H94" s="15"/>
      <c r="I94" s="14"/>
    </row>
    <row r="95" spans="4:9" x14ac:dyDescent="0.3">
      <c r="D95" s="14"/>
      <c r="F95" s="15"/>
      <c r="G95" s="15"/>
      <c r="H95" s="15"/>
      <c r="I95" s="14"/>
    </row>
    <row r="96" spans="4:9" x14ac:dyDescent="0.3">
      <c r="D96" s="14"/>
      <c r="F96" s="15"/>
      <c r="G96" s="15"/>
      <c r="H96" s="15"/>
      <c r="I96" s="14"/>
    </row>
    <row r="97" spans="4:9" x14ac:dyDescent="0.3">
      <c r="D97" s="14"/>
      <c r="F97" s="15"/>
      <c r="G97" s="15"/>
      <c r="H97" s="15"/>
      <c r="I97" s="14"/>
    </row>
    <row r="98" spans="4:9" x14ac:dyDescent="0.3">
      <c r="D98" s="14"/>
      <c r="F98" s="15"/>
      <c r="G98" s="15"/>
      <c r="H98" s="15"/>
      <c r="I98" s="14"/>
    </row>
    <row r="99" spans="4:9" x14ac:dyDescent="0.3">
      <c r="D99" s="14"/>
      <c r="F99" s="15"/>
      <c r="G99" s="15"/>
      <c r="H99" s="15"/>
      <c r="I99" s="14"/>
    </row>
    <row r="100" spans="4:9" x14ac:dyDescent="0.3">
      <c r="F100" s="14"/>
      <c r="H100" s="15"/>
      <c r="I100" s="15"/>
    </row>
    <row r="101" spans="4:9" x14ac:dyDescent="0.3">
      <c r="F101" s="14"/>
      <c r="H101" s="15"/>
      <c r="I101" s="15"/>
    </row>
    <row r="102" spans="4:9" x14ac:dyDescent="0.3">
      <c r="F102" s="14"/>
      <c r="H102" s="15"/>
      <c r="I102" s="15"/>
    </row>
    <row r="103" spans="4:9" x14ac:dyDescent="0.3">
      <c r="F103" s="14"/>
      <c r="H103" s="15"/>
      <c r="I103" s="15"/>
    </row>
    <row r="104" spans="4:9" x14ac:dyDescent="0.3">
      <c r="F104" s="14"/>
      <c r="H104" s="15"/>
      <c r="I104" s="15"/>
    </row>
    <row r="105" spans="4:9" x14ac:dyDescent="0.3">
      <c r="F105" s="14"/>
      <c r="H105" s="15"/>
      <c r="I105" s="15"/>
    </row>
    <row r="106" spans="4:9" x14ac:dyDescent="0.3">
      <c r="F106" s="14"/>
      <c r="H106" s="15"/>
      <c r="I106" s="15"/>
    </row>
    <row r="107" spans="4:9" x14ac:dyDescent="0.3">
      <c r="F107" s="14"/>
      <c r="H107" s="15"/>
      <c r="I107" s="15"/>
    </row>
    <row r="108" spans="4:9" x14ac:dyDescent="0.3">
      <c r="F108" s="14"/>
      <c r="H108" s="15"/>
      <c r="I108" s="15"/>
    </row>
  </sheetData>
  <dataConsolidate/>
  <pageMargins left="0.7" right="0.7" top="0.75" bottom="0.75" header="0.3" footer="0.3"/>
  <pageSetup scale="63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D0CF6-934F-4C63-918C-861D1C27F8DB}">
  <sheetPr codeName="Sheet48"/>
  <dimension ref="B1:B129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B4" sqref="B4"/>
    </sheetView>
  </sheetViews>
  <sheetFormatPr defaultColWidth="9.109375" defaultRowHeight="14.4" x14ac:dyDescent="0.3"/>
  <cols>
    <col min="1" max="1" width="9.109375" style="2"/>
    <col min="2" max="2" width="124.44140625" style="2" customWidth="1"/>
    <col min="3" max="16384" width="9.109375" style="2"/>
  </cols>
  <sheetData>
    <row r="1" spans="2:2" customFormat="1" x14ac:dyDescent="0.3"/>
    <row r="2" spans="2:2" customFormat="1" x14ac:dyDescent="0.3"/>
    <row r="3" spans="2:2" customFormat="1" x14ac:dyDescent="0.3"/>
    <row r="4" spans="2:2" customFormat="1" x14ac:dyDescent="0.3"/>
    <row r="5" spans="2:2" customFormat="1" x14ac:dyDescent="0.3"/>
    <row r="6" spans="2:2" customFormat="1" ht="40.049999999999997" customHeight="1" x14ac:dyDescent="0.3"/>
    <row r="7" spans="2:2" customFormat="1" ht="25.05" customHeight="1" x14ac:dyDescent="0.3"/>
    <row r="10" spans="2:2" ht="23.4" x14ac:dyDescent="0.3">
      <c r="B10" s="1" t="s">
        <v>0</v>
      </c>
    </row>
    <row r="11" spans="2:2" ht="15.6" x14ac:dyDescent="0.3">
      <c r="B11" s="3" t="s">
        <v>1</v>
      </c>
    </row>
    <row r="12" spans="2:2" x14ac:dyDescent="0.3">
      <c r="B12" s="4"/>
    </row>
    <row r="13" spans="2:2" ht="18" x14ac:dyDescent="0.3">
      <c r="B13" s="5" t="s">
        <v>2</v>
      </c>
    </row>
    <row r="14" spans="2:2" x14ac:dyDescent="0.3">
      <c r="B14" s="4" t="s">
        <v>3</v>
      </c>
    </row>
    <row r="15" spans="2:2" x14ac:dyDescent="0.3">
      <c r="B15" s="4" t="s">
        <v>4</v>
      </c>
    </row>
    <row r="16" spans="2:2" x14ac:dyDescent="0.3">
      <c r="B16" s="4" t="s">
        <v>5</v>
      </c>
    </row>
    <row r="17" spans="2:2" x14ac:dyDescent="0.3">
      <c r="B17" s="4" t="s">
        <v>6</v>
      </c>
    </row>
    <row r="18" spans="2:2" x14ac:dyDescent="0.3">
      <c r="B18" s="4" t="s">
        <v>7</v>
      </c>
    </row>
    <row r="19" spans="2:2" x14ac:dyDescent="0.3">
      <c r="B19" s="4" t="s">
        <v>8</v>
      </c>
    </row>
    <row r="20" spans="2:2" x14ac:dyDescent="0.3">
      <c r="B20" s="4" t="s">
        <v>9</v>
      </c>
    </row>
    <row r="21" spans="2:2" x14ac:dyDescent="0.3">
      <c r="B21" s="4" t="s">
        <v>10</v>
      </c>
    </row>
    <row r="22" spans="2:2" x14ac:dyDescent="0.3">
      <c r="B22" s="4"/>
    </row>
    <row r="23" spans="2:2" ht="18" x14ac:dyDescent="0.3">
      <c r="B23" s="5" t="s">
        <v>11</v>
      </c>
    </row>
    <row r="24" spans="2:2" x14ac:dyDescent="0.3">
      <c r="B24" s="4" t="s">
        <v>12</v>
      </c>
    </row>
    <row r="25" spans="2:2" x14ac:dyDescent="0.3">
      <c r="B25" s="4" t="s">
        <v>13</v>
      </c>
    </row>
    <row r="26" spans="2:2" x14ac:dyDescent="0.3">
      <c r="B26" s="4" t="s">
        <v>14</v>
      </c>
    </row>
    <row r="27" spans="2:2" x14ac:dyDescent="0.3">
      <c r="B27" s="4" t="s">
        <v>15</v>
      </c>
    </row>
    <row r="28" spans="2:2" x14ac:dyDescent="0.3">
      <c r="B28" s="4" t="s">
        <v>16</v>
      </c>
    </row>
    <row r="29" spans="2:2" x14ac:dyDescent="0.3">
      <c r="B29" s="4" t="s">
        <v>17</v>
      </c>
    </row>
    <row r="30" spans="2:2" x14ac:dyDescent="0.3">
      <c r="B30" s="4" t="s">
        <v>18</v>
      </c>
    </row>
    <row r="31" spans="2:2" x14ac:dyDescent="0.3">
      <c r="B31" s="4" t="s">
        <v>19</v>
      </c>
    </row>
    <row r="32" spans="2:2" x14ac:dyDescent="0.3">
      <c r="B32" s="4" t="s">
        <v>20</v>
      </c>
    </row>
    <row r="33" spans="2:2" x14ac:dyDescent="0.3">
      <c r="B33" s="4" t="s">
        <v>21</v>
      </c>
    </row>
    <row r="34" spans="2:2" x14ac:dyDescent="0.3">
      <c r="B34" s="4" t="s">
        <v>22</v>
      </c>
    </row>
    <row r="35" spans="2:2" x14ac:dyDescent="0.3">
      <c r="B35" s="6" t="s">
        <v>23</v>
      </c>
    </row>
    <row r="36" spans="2:2" x14ac:dyDescent="0.3">
      <c r="B36" s="6" t="s">
        <v>24</v>
      </c>
    </row>
    <row r="37" spans="2:2" x14ac:dyDescent="0.3">
      <c r="B37" s="4"/>
    </row>
    <row r="38" spans="2:2" ht="18" x14ac:dyDescent="0.3">
      <c r="B38" s="5" t="s">
        <v>25</v>
      </c>
    </row>
    <row r="39" spans="2:2" x14ac:dyDescent="0.3">
      <c r="B39" s="4" t="s">
        <v>26</v>
      </c>
    </row>
    <row r="40" spans="2:2" x14ac:dyDescent="0.3">
      <c r="B40" s="4" t="s">
        <v>27</v>
      </c>
    </row>
    <row r="41" spans="2:2" x14ac:dyDescent="0.3">
      <c r="B41" s="4" t="s">
        <v>28</v>
      </c>
    </row>
    <row r="42" spans="2:2" x14ac:dyDescent="0.3">
      <c r="B42" s="4" t="s">
        <v>29</v>
      </c>
    </row>
    <row r="43" spans="2:2" x14ac:dyDescent="0.3">
      <c r="B43" s="4" t="s">
        <v>30</v>
      </c>
    </row>
    <row r="44" spans="2:2" x14ac:dyDescent="0.3">
      <c r="B44" s="4" t="s">
        <v>31</v>
      </c>
    </row>
    <row r="45" spans="2:2" x14ac:dyDescent="0.3">
      <c r="B45" s="4" t="s">
        <v>32</v>
      </c>
    </row>
    <row r="46" spans="2:2" x14ac:dyDescent="0.3">
      <c r="B46" s="4" t="s">
        <v>33</v>
      </c>
    </row>
    <row r="47" spans="2:2" x14ac:dyDescent="0.3">
      <c r="B47" s="4" t="s">
        <v>34</v>
      </c>
    </row>
    <row r="48" spans="2:2" x14ac:dyDescent="0.3">
      <c r="B48" s="4" t="s">
        <v>35</v>
      </c>
    </row>
    <row r="49" spans="2:2" x14ac:dyDescent="0.3">
      <c r="B49" s="6" t="s">
        <v>36</v>
      </c>
    </row>
    <row r="50" spans="2:2" x14ac:dyDescent="0.3">
      <c r="B50" s="6" t="s">
        <v>37</v>
      </c>
    </row>
    <row r="51" spans="2:2" x14ac:dyDescent="0.3">
      <c r="B51" s="4"/>
    </row>
    <row r="52" spans="2:2" ht="18" x14ac:dyDescent="0.3">
      <c r="B52" s="5" t="s">
        <v>38</v>
      </c>
    </row>
    <row r="53" spans="2:2" x14ac:dyDescent="0.3">
      <c r="B53" s="4" t="s">
        <v>39</v>
      </c>
    </row>
    <row r="54" spans="2:2" x14ac:dyDescent="0.3">
      <c r="B54" s="4" t="s">
        <v>40</v>
      </c>
    </row>
    <row r="55" spans="2:2" x14ac:dyDescent="0.3">
      <c r="B55" s="4" t="s">
        <v>41</v>
      </c>
    </row>
    <row r="56" spans="2:2" x14ac:dyDescent="0.3">
      <c r="B56" s="4" t="s">
        <v>42</v>
      </c>
    </row>
    <row r="57" spans="2:2" x14ac:dyDescent="0.3">
      <c r="B57" s="4" t="s">
        <v>43</v>
      </c>
    </row>
    <row r="58" spans="2:2" x14ac:dyDescent="0.3">
      <c r="B58" s="4" t="s">
        <v>44</v>
      </c>
    </row>
    <row r="59" spans="2:2" x14ac:dyDescent="0.3">
      <c r="B59" s="4" t="s">
        <v>45</v>
      </c>
    </row>
    <row r="60" spans="2:2" x14ac:dyDescent="0.3">
      <c r="B60" s="4" t="s">
        <v>46</v>
      </c>
    </row>
    <row r="61" spans="2:2" x14ac:dyDescent="0.3">
      <c r="B61" s="4" t="s">
        <v>47</v>
      </c>
    </row>
    <row r="62" spans="2:2" x14ac:dyDescent="0.3">
      <c r="B62" s="4" t="s">
        <v>48</v>
      </c>
    </row>
    <row r="63" spans="2:2" x14ac:dyDescent="0.3">
      <c r="B63" s="4" t="s">
        <v>49</v>
      </c>
    </row>
    <row r="64" spans="2:2" x14ac:dyDescent="0.3">
      <c r="B64" s="6" t="s">
        <v>50</v>
      </c>
    </row>
    <row r="65" spans="2:2" x14ac:dyDescent="0.3">
      <c r="B65" s="4"/>
    </row>
    <row r="66" spans="2:2" ht="18" x14ac:dyDescent="0.3">
      <c r="B66" s="5" t="s">
        <v>51</v>
      </c>
    </row>
    <row r="67" spans="2:2" x14ac:dyDescent="0.3">
      <c r="B67" s="4" t="s">
        <v>52</v>
      </c>
    </row>
    <row r="68" spans="2:2" x14ac:dyDescent="0.3">
      <c r="B68" s="4" t="s">
        <v>53</v>
      </c>
    </row>
    <row r="69" spans="2:2" x14ac:dyDescent="0.3">
      <c r="B69" s="4" t="s">
        <v>54</v>
      </c>
    </row>
    <row r="70" spans="2:2" x14ac:dyDescent="0.3">
      <c r="B70" s="4" t="s">
        <v>55</v>
      </c>
    </row>
    <row r="71" spans="2:2" x14ac:dyDescent="0.3">
      <c r="B71" s="4" t="s">
        <v>56</v>
      </c>
    </row>
    <row r="72" spans="2:2" x14ac:dyDescent="0.3">
      <c r="B72" s="4" t="s">
        <v>57</v>
      </c>
    </row>
    <row r="73" spans="2:2" x14ac:dyDescent="0.3">
      <c r="B73" s="4" t="s">
        <v>58</v>
      </c>
    </row>
    <row r="74" spans="2:2" x14ac:dyDescent="0.3">
      <c r="B74" s="4" t="s">
        <v>59</v>
      </c>
    </row>
    <row r="75" spans="2:2" x14ac:dyDescent="0.3">
      <c r="B75" s="4" t="s">
        <v>60</v>
      </c>
    </row>
    <row r="76" spans="2:2" x14ac:dyDescent="0.3">
      <c r="B76" s="4"/>
    </row>
    <row r="77" spans="2:2" ht="18" x14ac:dyDescent="0.3">
      <c r="B77" s="5" t="s">
        <v>61</v>
      </c>
    </row>
    <row r="78" spans="2:2" x14ac:dyDescent="0.3">
      <c r="B78" s="4" t="s">
        <v>62</v>
      </c>
    </row>
    <row r="79" spans="2:2" x14ac:dyDescent="0.3">
      <c r="B79" s="4" t="s">
        <v>63</v>
      </c>
    </row>
    <row r="80" spans="2:2" x14ac:dyDescent="0.3">
      <c r="B80" s="4" t="s">
        <v>64</v>
      </c>
    </row>
    <row r="81" spans="2:2" x14ac:dyDescent="0.3">
      <c r="B81" s="4" t="s">
        <v>65</v>
      </c>
    </row>
    <row r="82" spans="2:2" x14ac:dyDescent="0.3">
      <c r="B82" s="4" t="s">
        <v>66</v>
      </c>
    </row>
    <row r="83" spans="2:2" x14ac:dyDescent="0.3">
      <c r="B83" s="4" t="s">
        <v>67</v>
      </c>
    </row>
    <row r="84" spans="2:2" x14ac:dyDescent="0.3">
      <c r="B84" s="4" t="s">
        <v>68</v>
      </c>
    </row>
    <row r="85" spans="2:2" x14ac:dyDescent="0.3">
      <c r="B85" s="4" t="s">
        <v>69</v>
      </c>
    </row>
    <row r="86" spans="2:2" x14ac:dyDescent="0.3">
      <c r="B86" s="4"/>
    </row>
    <row r="87" spans="2:2" ht="18" x14ac:dyDescent="0.3">
      <c r="B87" s="5" t="s">
        <v>70</v>
      </c>
    </row>
    <row r="88" spans="2:2" x14ac:dyDescent="0.3">
      <c r="B88" s="4" t="s">
        <v>71</v>
      </c>
    </row>
    <row r="89" spans="2:2" x14ac:dyDescent="0.3">
      <c r="B89" s="4" t="s">
        <v>72</v>
      </c>
    </row>
    <row r="90" spans="2:2" ht="15.6" x14ac:dyDescent="0.3">
      <c r="B90" s="7" t="s">
        <v>73</v>
      </c>
    </row>
    <row r="91" spans="2:2" x14ac:dyDescent="0.3">
      <c r="B91" s="4" t="s">
        <v>74</v>
      </c>
    </row>
    <row r="92" spans="2:2" x14ac:dyDescent="0.3">
      <c r="B92" s="4" t="s">
        <v>75</v>
      </c>
    </row>
    <row r="93" spans="2:2" x14ac:dyDescent="0.3">
      <c r="B93" s="4"/>
    </row>
    <row r="94" spans="2:2" ht="15.6" x14ac:dyDescent="0.3">
      <c r="B94" s="7" t="s">
        <v>76</v>
      </c>
    </row>
    <row r="95" spans="2:2" x14ac:dyDescent="0.3">
      <c r="B95" s="4" t="s">
        <v>77</v>
      </c>
    </row>
    <row r="96" spans="2:2" x14ac:dyDescent="0.3">
      <c r="B96" s="4" t="s">
        <v>78</v>
      </c>
    </row>
    <row r="97" spans="2:2" x14ac:dyDescent="0.3">
      <c r="B97" s="4" t="s">
        <v>79</v>
      </c>
    </row>
    <row r="98" spans="2:2" x14ac:dyDescent="0.3">
      <c r="B98" s="4" t="s">
        <v>80</v>
      </c>
    </row>
    <row r="99" spans="2:2" x14ac:dyDescent="0.3">
      <c r="B99" s="4" t="s">
        <v>81</v>
      </c>
    </row>
    <row r="100" spans="2:2" x14ac:dyDescent="0.3">
      <c r="B100" s="4"/>
    </row>
    <row r="101" spans="2:2" ht="15.6" x14ac:dyDescent="0.3">
      <c r="B101" s="7" t="s">
        <v>82</v>
      </c>
    </row>
    <row r="102" spans="2:2" x14ac:dyDescent="0.3">
      <c r="B102" s="4" t="s">
        <v>83</v>
      </c>
    </row>
    <row r="103" spans="2:2" x14ac:dyDescent="0.3">
      <c r="B103" s="4" t="s">
        <v>84</v>
      </c>
    </row>
    <row r="104" spans="2:2" x14ac:dyDescent="0.3">
      <c r="B104" s="4" t="s">
        <v>85</v>
      </c>
    </row>
    <row r="105" spans="2:2" x14ac:dyDescent="0.3">
      <c r="B105" s="4" t="s">
        <v>86</v>
      </c>
    </row>
    <row r="106" spans="2:2" x14ac:dyDescent="0.3">
      <c r="B106" s="4" t="s">
        <v>87</v>
      </c>
    </row>
    <row r="107" spans="2:2" x14ac:dyDescent="0.3">
      <c r="B107" s="4" t="s">
        <v>88</v>
      </c>
    </row>
    <row r="108" spans="2:2" x14ac:dyDescent="0.3">
      <c r="B108" s="4" t="s">
        <v>89</v>
      </c>
    </row>
    <row r="109" spans="2:2" x14ac:dyDescent="0.3">
      <c r="B109" s="4" t="s">
        <v>90</v>
      </c>
    </row>
    <row r="110" spans="2:2" x14ac:dyDescent="0.3">
      <c r="B110" s="4"/>
    </row>
    <row r="111" spans="2:2" ht="18" x14ac:dyDescent="0.3">
      <c r="B111" s="5" t="s">
        <v>91</v>
      </c>
    </row>
    <row r="112" spans="2:2" x14ac:dyDescent="0.3">
      <c r="B112" s="4" t="s">
        <v>92</v>
      </c>
    </row>
    <row r="113" spans="2:2" x14ac:dyDescent="0.3">
      <c r="B113" s="4" t="s">
        <v>93</v>
      </c>
    </row>
    <row r="114" spans="2:2" x14ac:dyDescent="0.3">
      <c r="B114" s="4" t="s">
        <v>94</v>
      </c>
    </row>
    <row r="115" spans="2:2" x14ac:dyDescent="0.3">
      <c r="B115" s="4" t="s">
        <v>95</v>
      </c>
    </row>
    <row r="116" spans="2:2" x14ac:dyDescent="0.3">
      <c r="B116" s="4" t="s">
        <v>96</v>
      </c>
    </row>
    <row r="117" spans="2:2" x14ac:dyDescent="0.3">
      <c r="B117" s="4" t="s">
        <v>97</v>
      </c>
    </row>
    <row r="118" spans="2:2" x14ac:dyDescent="0.3">
      <c r="B118" s="4" t="s">
        <v>98</v>
      </c>
    </row>
    <row r="119" spans="2:2" x14ac:dyDescent="0.3">
      <c r="B119" s="4" t="s">
        <v>99</v>
      </c>
    </row>
    <row r="120" spans="2:2" x14ac:dyDescent="0.3">
      <c r="B120" s="4"/>
    </row>
    <row r="121" spans="2:2" ht="18" x14ac:dyDescent="0.3">
      <c r="B121" s="5" t="s">
        <v>100</v>
      </c>
    </row>
    <row r="122" spans="2:2" x14ac:dyDescent="0.3">
      <c r="B122" s="4" t="s">
        <v>101</v>
      </c>
    </row>
    <row r="123" spans="2:2" x14ac:dyDescent="0.3">
      <c r="B123" s="4" t="s">
        <v>102</v>
      </c>
    </row>
    <row r="124" spans="2:2" x14ac:dyDescent="0.3">
      <c r="B124" s="4" t="s">
        <v>103</v>
      </c>
    </row>
    <row r="125" spans="2:2" x14ac:dyDescent="0.3">
      <c r="B125" s="4" t="s">
        <v>104</v>
      </c>
    </row>
    <row r="126" spans="2:2" ht="28.8" x14ac:dyDescent="0.3">
      <c r="B126" s="4" t="s">
        <v>105</v>
      </c>
    </row>
    <row r="127" spans="2:2" x14ac:dyDescent="0.3">
      <c r="B127" s="6" t="s">
        <v>106</v>
      </c>
    </row>
    <row r="128" spans="2:2" x14ac:dyDescent="0.3">
      <c r="B128" s="6" t="s">
        <v>107</v>
      </c>
    </row>
    <row r="129" spans="2:2" x14ac:dyDescent="0.3">
      <c r="B129" s="8" t="s">
        <v>108</v>
      </c>
    </row>
  </sheetData>
  <sheetProtection algorithmName="SHA-512" hashValue="3MBskcp84HVnbmRXGYqWD+CQuc4W9hHPHffdX/Dczy6iJBKQg0fFRRkKs4upmnzpsFvpYwSlSrvS8j40Dg5TXg==" saltValue="c9ABbJZuKRfpWPQMwjtUuw==" spinCount="10000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</vt:lpstr>
      <vt:lpstr>PH</vt:lpstr>
      <vt:lpstr>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Miller</dc:creator>
  <cp:lastModifiedBy>Donald Miller</cp:lastModifiedBy>
  <dcterms:created xsi:type="dcterms:W3CDTF">2026-08-06T09:03:53Z</dcterms:created>
  <dcterms:modified xsi:type="dcterms:W3CDTF">2026-08-06T09:03:54Z</dcterms:modified>
</cp:coreProperties>
</file>