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onny\ClearLedgerAnalytics\Export\Model-Berkshire\"/>
    </mc:Choice>
  </mc:AlternateContent>
  <xr:revisionPtr revIDLastSave="0" documentId="8_{0284BE04-F9B0-4D0B-A406-14F45BE4ACCE}" xr6:coauthVersionLast="47" xr6:coauthVersionMax="47" xr10:uidLastSave="{00000000-0000-0000-0000-000000000000}"/>
  <bookViews>
    <workbookView xWindow="-108" yWindow="-108" windowWidth="23256" windowHeight="12456" xr2:uid="{11951ADE-99B6-4FBA-B277-ECD0982C727C}"/>
  </bookViews>
  <sheets>
    <sheet name="PE" sheetId="3" r:id="rId1"/>
    <sheet name="PH" sheetId="2" r:id="rId2"/>
    <sheet name="DOC" sheetId="1" r:id="rId3"/>
  </sheets>
  <definedNames>
    <definedName name="CovMatrixRange" localSheetId="2">OFFSET(#REF!,0,0,ROWS(#REF!),ROWS(#REF!))</definedName>
    <definedName name="CovMatrixRange">OFFSET(#REF!,0,0,ROWS(#REF!),ROWS(#REF!))</definedName>
    <definedName name="Data8_x_axis">OFFSET(#REF!, 0, 0, MAX(1, COUNTA(#REF!)-1), 1)</definedName>
    <definedName name="Data8_y_axis1">OFFSET(#REF!, 0, 0, MAX(1, COUNTA(#REF!)-1), 1)</definedName>
    <definedName name="Data8_y_axis2">OFFSET(#REF!, 0, 0, MAX(1, COUNTA(#REF!)-1), 1)</definedName>
    <definedName name="Data8_y_axis3">OFFSET(#REF!, 0, 0, MAX(1, COUNTA(#REF!)-1), 1)</definedName>
    <definedName name="solver_adj" localSheetId="0" hidden="1">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#REF!</definedName>
    <definedName name="solver_lhs2" localSheetId="0" hidden="1">#REF!</definedName>
    <definedName name="solver_lhs3" localSheetId="0" hidden="1">#REF!</definedName>
    <definedName name="solver_lhs4" localSheetId="0" hidden="1">PE!#REF!</definedName>
    <definedName name="solver_lhs5" localSheetId="0" hidden="1">PE!#REF!</definedName>
    <definedName name="solver_lin" localSheetId="0" hidden="1">2</definedName>
    <definedName name="solver_mip" localSheetId="0" hidden="1">2147483647</definedName>
    <definedName name="solver_mni" localSheetId="0" hidden="1">90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3</definedName>
    <definedName name="solver_nwt" localSheetId="0" hidden="1">1</definedName>
    <definedName name="solver_opt" localSheetId="0" hidden="1">#REF!</definedName>
    <definedName name="solver_pre" localSheetId="0" hidden="1">0.000001</definedName>
    <definedName name="solver_rbv" localSheetId="0" hidden="1">2</definedName>
    <definedName name="solver_rel1" localSheetId="0" hidden="1">2</definedName>
    <definedName name="solver_rel2" localSheetId="0" hidden="1">1</definedName>
    <definedName name="solver_rel3" localSheetId="0" hidden="1">3</definedName>
    <definedName name="solver_rel4" localSheetId="0" hidden="1">1</definedName>
    <definedName name="solver_rel5" localSheetId="0" hidden="1">1</definedName>
    <definedName name="solver_rhs1" localSheetId="0" hidden="1">1</definedName>
    <definedName name="solver_rhs2" localSheetId="0" hidden="1">#REF!</definedName>
    <definedName name="solver_rhs3" localSheetId="0" hidden="1">#REF!</definedName>
    <definedName name="solver_rhs4" localSheetId="0" hidden="1">PE!#REF!</definedName>
    <definedName name="solver_rhs5" localSheetId="0" hidden="1">20%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90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3</definedName>
    <definedName name="Stocks" localSheetId="0" hidden="1">PE!#REF!</definedName>
    <definedName name="WeightsRange" localSheetId="2">OFFSET(#REF!,0,0,ROWS(#REF!),1)</definedName>
    <definedName name="WeightsRange">OFFSET(#REF!,0,0,ROWS(#REF!),1)</definedName>
    <definedName name="WeightsRangeMix" localSheetId="2">OFFSET(#REF!,0,0,ROWS(#REF!),1)</definedName>
    <definedName name="WeightsRangeMix">OFFSET(#REF!,0,0,ROWS(#REF!),1)</definedName>
    <definedName name="WeightsRangeSolve" localSheetId="2">OFFSET(#REF!,0,0,ROWS(#REF!),1)</definedName>
    <definedName name="WeightsRangeSolve">OFFSET(#REF!,0,0,ROWS(#REF!),1)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9" i="3" l="1"/>
  <c r="U23" i="3"/>
  <c r="V23" i="3" s="1"/>
  <c r="U22" i="3"/>
  <c r="V22" i="3" s="1"/>
  <c r="T21" i="3"/>
  <c r="U16" i="3"/>
  <c r="V16" i="3" s="1"/>
  <c r="U15" i="3"/>
  <c r="V15" i="3" s="1"/>
  <c r="U14" i="3"/>
  <c r="V14" i="3" s="1"/>
  <c r="U11" i="3"/>
  <c r="V11" i="3" s="1"/>
  <c r="P59" i="3"/>
  <c r="O59" i="3"/>
  <c r="N59" i="3"/>
  <c r="M59" i="3"/>
  <c r="L59" i="3"/>
  <c r="I59" i="3"/>
  <c r="G59" i="3"/>
  <c r="F59" i="3"/>
  <c r="S21" i="3" s="1"/>
  <c r="E59" i="3"/>
  <c r="D59" i="3"/>
  <c r="H44" i="2"/>
  <c r="I44" i="2" s="1"/>
  <c r="G44" i="2"/>
  <c r="F44" i="2"/>
  <c r="D44" i="2"/>
  <c r="U17" i="3" l="1"/>
  <c r="V17" i="3" s="1"/>
  <c r="U18" i="3"/>
  <c r="V18" i="3" s="1"/>
  <c r="U21" i="3"/>
  <c r="V21" i="3" s="1"/>
  <c r="U12" i="3" l="1"/>
  <c r="V12" i="3" s="1"/>
  <c r="U13" i="3" l="1"/>
  <c r="V13" i="3" s="1"/>
  <c r="J59" i="3" l="1"/>
  <c r="K59" i="3" l="1"/>
</calcChain>
</file>

<file path=xl/sharedStrings.xml><?xml version="1.0" encoding="utf-8"?>
<sst xmlns="http://schemas.openxmlformats.org/spreadsheetml/2006/main" count="398" uniqueCount="243">
  <si>
    <t>ClearLedger Analytics — Portfolio Optimization Summary</t>
  </si>
  <si>
    <t>A simple, confidence-building explanation of how your portfolio is mathematically improved</t>
  </si>
  <si>
    <t>1. Why You’re Receiving This Report</t>
  </si>
  <si>
    <t>This ClearLedger export shows how your portfolio’s return and risk profile changes when its weights are optimized using Modern Portfolio Theory (MPT).</t>
  </si>
  <si>
    <t>ClearLedger does not select stocks or make predictions.</t>
  </si>
  <si>
    <t>It simply takes the positions you already own and determines the most efficient mix of those holdings.</t>
  </si>
  <si>
    <t>This report gives you a transparent view of:</t>
  </si>
  <si>
    <t>•  What you own</t>
  </si>
  <si>
    <t>•  How your current portfolio behaves</t>
  </si>
  <si>
    <t>•  How optimized weights improve return and risk</t>
  </si>
  <si>
    <t>•  The efficiency gain produced by mathematical optimization</t>
  </si>
  <si>
    <t>2. What ClearLedger Actually Does</t>
  </si>
  <si>
    <t>ClearLedger is a quantitative optimization tool.</t>
  </si>
  <si>
    <t>It improves your portfolio by adjusting weights, not by choosing securities.</t>
  </si>
  <si>
    <t>It applies Modern Portfolio Theory to:</t>
  </si>
  <si>
    <t>•  Increase expected return for the same level of risk</t>
  </si>
  <si>
    <t>•  Reduce risk for the same expected return</t>
  </si>
  <si>
    <t>•  Improve both simultaneously</t>
  </si>
  <si>
    <t>ClearLedger does not:</t>
  </si>
  <si>
    <t>•  Pick stocks</t>
  </si>
  <si>
    <t>•  Predict winners</t>
  </si>
  <si>
    <t>•  Time markets</t>
  </si>
  <si>
    <t>•  Replace your investment philosophy</t>
  </si>
  <si>
    <t>You choose the holdings.</t>
  </si>
  <si>
    <t>ClearLedger chooses the weights.</t>
  </si>
  <si>
    <t>3. Asymmetric Scoring — Understanding Your Existing Holdings</t>
  </si>
  <si>
    <t>ClearLedger uses asymmetric scoring to evaluate the characteristics of the positions you already own.</t>
  </si>
  <si>
    <t>It does not score the entire market.</t>
  </si>
  <si>
    <t>It does not select new stocks.</t>
  </si>
  <si>
    <t>It does not build a universe.</t>
  </si>
  <si>
    <t>Instead, asymmetric scoring helps identify:</t>
  </si>
  <si>
    <t>•  Which of your holdings have stronger upside vs downside</t>
  </si>
  <si>
    <t>•  Which positions contribute positively to efficiency</t>
  </si>
  <si>
    <t>•  Which positions weaken risk-adjusted return</t>
  </si>
  <si>
    <t>•  Which holdings behave well under volatility</t>
  </si>
  <si>
    <t>•  Which holdings duplicate exposure</t>
  </si>
  <si>
    <t>This scoring is diagnostic, not predictive.</t>
  </si>
  <si>
    <t>It tells you how each holding behaves, not whether you should own it.</t>
  </si>
  <si>
    <t>4. Buy / Hold / Sell — Tactical Weight Adjustments</t>
  </si>
  <si>
    <t>Buy / Hold / Sell signals in ClearLedger do not mean:</t>
  </si>
  <si>
    <t>•  Buy the stock</t>
  </si>
  <si>
    <t>•  Sell the stock</t>
  </si>
  <si>
    <t>•  Remove the stock</t>
  </si>
  <si>
    <t>•  Predict future performance</t>
  </si>
  <si>
    <t>Instead, they are weight-adjustment signals:</t>
  </si>
  <si>
    <t>•  Buy → increase the weight toward its optimal target</t>
  </si>
  <si>
    <t>•  Sell → decrease the weight away from its optimal target</t>
  </si>
  <si>
    <t>•  Hold → keep the weight stable</t>
  </si>
  <si>
    <t>These signals help the optimizer move your portfolio toward the efficient frontier.</t>
  </si>
  <si>
    <t>They adjust weights, not holdings.</t>
  </si>
  <si>
    <t>Buy/Hold/Sell is not trading advice — it is mathematical guidance for weight optimization.</t>
  </si>
  <si>
    <t>5. What the Performance Engine Shows</t>
  </si>
  <si>
    <t>The Performance Engine compares your current portfolio to your optimized portfolio:</t>
  </si>
  <si>
    <t>•  Expected Return</t>
  </si>
  <si>
    <t>•  Risk (volatility)</t>
  </si>
  <si>
    <t>•  Sharpe Ratio</t>
  </si>
  <si>
    <t>•  Alpha</t>
  </si>
  <si>
    <t>•  Beta</t>
  </si>
  <si>
    <t>•  Correlation</t>
  </si>
  <si>
    <t>•  Actual vs Expected performance</t>
  </si>
  <si>
    <t>It also shows how each holding contributes to risk and return — and how optimization improves the overall profile.</t>
  </si>
  <si>
    <t>6. What the Performance Holdings Sheet Shows</t>
  </si>
  <si>
    <t>The Performance Holdings sheet is a simple snapshot of:</t>
  </si>
  <si>
    <t>•  Each investment you own</t>
  </si>
  <si>
    <t>•  Number of shares</t>
  </si>
  <si>
    <t>•  Market value</t>
  </si>
  <si>
    <t>•  Book value</t>
  </si>
  <si>
    <t>•  Gain or loss</t>
  </si>
  <si>
    <t>•  Weight in the portfolio</t>
  </si>
  <si>
    <t>ClearLedger does not change these holdings — only their weights.</t>
  </si>
  <si>
    <t>7. Why Optimization Matters</t>
  </si>
  <si>
    <t>Portfolio optimization is a mathematical process that improves efficiency without changing your investment strategy.</t>
  </si>
  <si>
    <t>It is built on three principles:</t>
  </si>
  <si>
    <t>1. Diversification reduces risk without reducing return</t>
  </si>
  <si>
    <t>Different holdings behave differently.</t>
  </si>
  <si>
    <t>The right mix creates a smoother, more resilient portfolio.</t>
  </si>
  <si>
    <t>2. Some positions add more risk than return</t>
  </si>
  <si>
    <t>Optimization identifies positions that:</t>
  </si>
  <si>
    <t>•  Add unnecessary volatility</t>
  </si>
  <si>
    <t>•  Duplicate exposure</t>
  </si>
  <si>
    <t>•  Weaken efficiency</t>
  </si>
  <si>
    <t>These positions receive lower weights.</t>
  </si>
  <si>
    <t>3. The best portfolios balance risk and reward</t>
  </si>
  <si>
    <t>ClearLedger evaluates:</t>
  </si>
  <si>
    <t>•  Expected return</t>
  </si>
  <si>
    <t>•  Volatility</t>
  </si>
  <si>
    <t>•  Market sensitivity</t>
  </si>
  <si>
    <t>•  Diversification</t>
  </si>
  <si>
    <t>•  Correlation structure</t>
  </si>
  <si>
    <t>Then it recommends a mix that maximizes return for the level of risk you are comfortable with.</t>
  </si>
  <si>
    <t>This is the foundation of Modern Portfolio Theory — a Nobel Prize-winning framework.</t>
  </si>
  <si>
    <t>8. Why You Can Feel Confident</t>
  </si>
  <si>
    <t>ClearLedger’s optimization engine is:</t>
  </si>
  <si>
    <t>•  Disciplined — no emotional or reactive decisions</t>
  </si>
  <si>
    <t>•  Transparent — every adjustment has a measurable reason</t>
  </si>
  <si>
    <t>•  Consistent — the same rules apply every time</t>
  </si>
  <si>
    <t>•  Risk-aware — designed to protect long-term outcomes</t>
  </si>
  <si>
    <t>•  Evidence-based — built on proven financial theory</t>
  </si>
  <si>
    <t>Your portfolio is not managed by guesswork.</t>
  </si>
  <si>
    <t>It is improved by a structured, repeatable, mathematical process.</t>
  </si>
  <si>
    <t>9. Summary — The Real Story</t>
  </si>
  <si>
    <t>ClearLedger does not pick stocks.</t>
  </si>
  <si>
    <t>It optimizes the weights of the stocks you already own.</t>
  </si>
  <si>
    <t>Asymmetric scoring helps you understand how each holding behaves.</t>
  </si>
  <si>
    <t>Buy/Hold/Sell signals adjust weights — not holdings — to move your portfolio toward the efficient frontier.</t>
  </si>
  <si>
    <t>By applying Modern Portfolio Theory, ClearLedger improves your portfolio’s efficiency — increasing expected return, reducing risk, or both — without changing your holdings.</t>
  </si>
  <si>
    <t>This is why you use ClearLedger:</t>
  </si>
  <si>
    <t>This is a pure efficiency gain produced by optimizing weights using Modern Portfolio Theory.</t>
  </si>
  <si>
    <t>This is modern, professional portfolio management — delivered simply, transparently, and mathematically.</t>
  </si>
  <si>
    <t>Holdings Breakdown</t>
  </si>
  <si>
    <t>Account</t>
  </si>
  <si>
    <t>AssetType</t>
  </si>
  <si>
    <t>Symbol</t>
  </si>
  <si>
    <t>Mix</t>
  </si>
  <si>
    <t>MV Shares</t>
  </si>
  <si>
    <t>MV</t>
  </si>
  <si>
    <t>BV</t>
  </si>
  <si>
    <t>MV +/- BV</t>
  </si>
  <si>
    <t>MV +/- BV%</t>
  </si>
  <si>
    <t>NRSA</t>
  </si>
  <si>
    <t>Stock</t>
  </si>
  <si>
    <t>AAPL</t>
  </si>
  <si>
    <t>AXP</t>
  </si>
  <si>
    <t>BAC</t>
  </si>
  <si>
    <t>KO</t>
  </si>
  <si>
    <t>CVX</t>
  </si>
  <si>
    <t>OXY</t>
  </si>
  <si>
    <t>MCO</t>
  </si>
  <si>
    <t>DVA</t>
  </si>
  <si>
    <t>USB</t>
  </si>
  <si>
    <t>KHC</t>
  </si>
  <si>
    <t>C</t>
  </si>
  <si>
    <t>VZ</t>
  </si>
  <si>
    <t>VRSN</t>
  </si>
  <si>
    <t>V</t>
  </si>
  <si>
    <t>KR</t>
  </si>
  <si>
    <t>AMZN</t>
  </si>
  <si>
    <t>GM</t>
  </si>
  <si>
    <t>AON</t>
  </si>
  <si>
    <t>NU</t>
  </si>
  <si>
    <t>BMY</t>
  </si>
  <si>
    <t>ALLY</t>
  </si>
  <si>
    <t>TMUS</t>
  </si>
  <si>
    <t>HPQ</t>
  </si>
  <si>
    <t>CHTR</t>
  </si>
  <si>
    <t>CE</t>
  </si>
  <si>
    <t>WFC</t>
  </si>
  <si>
    <t>MA</t>
  </si>
  <si>
    <t>STNE</t>
  </si>
  <si>
    <t>JNJ</t>
  </si>
  <si>
    <t>PG</t>
  </si>
  <si>
    <t>JEF</t>
  </si>
  <si>
    <t>UPS</t>
  </si>
  <si>
    <t>Variances</t>
  </si>
  <si>
    <t>Technicals</t>
  </si>
  <si>
    <t>Name</t>
  </si>
  <si>
    <t>Weight</t>
  </si>
  <si>
    <t>Min</t>
  </si>
  <si>
    <t>Max</t>
  </si>
  <si>
    <t>Adjust</t>
  </si>
  <si>
    <t>Signal</t>
  </si>
  <si>
    <t>ExpR</t>
  </si>
  <si>
    <t>Risk</t>
  </si>
  <si>
    <t>Sharpe</t>
  </si>
  <si>
    <t>Alpha</t>
  </si>
  <si>
    <t>Beta</t>
  </si>
  <si>
    <t>Correl</t>
  </si>
  <si>
    <t>ActR</t>
  </si>
  <si>
    <t>vs Bmk</t>
  </si>
  <si>
    <t>Measure</t>
  </si>
  <si>
    <t>Current</t>
  </si>
  <si>
    <t>Target</t>
  </si>
  <si>
    <t>Var</t>
  </si>
  <si>
    <t>Apple Inc.</t>
  </si>
  <si>
    <t>ACGL</t>
  </si>
  <si>
    <t>Arch Capital Group Ltd.</t>
  </si>
  <si>
    <t>ACHR</t>
  </si>
  <si>
    <t>Archer Aviation Inc.</t>
  </si>
  <si>
    <t>ACN</t>
  </si>
  <si>
    <t>Accenture plc</t>
  </si>
  <si>
    <t>ADBE</t>
  </si>
  <si>
    <t>Adobe Inc.</t>
  </si>
  <si>
    <t>Ally Financial Inc.</t>
  </si>
  <si>
    <t>Amazon.com, Inc.</t>
  </si>
  <si>
    <t>Aon plc</t>
  </si>
  <si>
    <t>American Express Company</t>
  </si>
  <si>
    <t>Bank of America Corporation</t>
  </si>
  <si>
    <t>Asset</t>
  </si>
  <si>
    <t>BHC</t>
  </si>
  <si>
    <t>Bausch Health Companies Inc.</t>
  </si>
  <si>
    <t>Stock&amp;ETF</t>
  </si>
  <si>
    <t>Bristol-Myers Squibb Company</t>
  </si>
  <si>
    <t>Cash</t>
  </si>
  <si>
    <t>Citigroup, Inc.</t>
  </si>
  <si>
    <t>Other</t>
  </si>
  <si>
    <t>CB</t>
  </si>
  <si>
    <t>Chubb Limited</t>
  </si>
  <si>
    <t>Celanese Corporation</t>
  </si>
  <si>
    <t>Charter Communications, Inc.</t>
  </si>
  <si>
    <t>COST</t>
  </si>
  <si>
    <t>Costco Wholesale Corporation</t>
  </si>
  <si>
    <t>Chevron Corporation</t>
  </si>
  <si>
    <t>DaVita Inc.</t>
  </si>
  <si>
    <t>General Motors Company</t>
  </si>
  <si>
    <t>HP Inc.</t>
  </si>
  <si>
    <t>Jefferies Financial Group Inc.</t>
  </si>
  <si>
    <t>Johnson &amp; Johnson</t>
  </si>
  <si>
    <t>JPM</t>
  </si>
  <si>
    <t>JP Morgan Chase &amp; Co.</t>
  </si>
  <si>
    <t>The Kraft Heinz Company</t>
  </si>
  <si>
    <t>Coca-Cola Company (The)</t>
  </si>
  <si>
    <t>Kroger Company (The)</t>
  </si>
  <si>
    <t>LUV</t>
  </si>
  <si>
    <t>Southwest Airlines Company</t>
  </si>
  <si>
    <t>Mastercard Incorporated</t>
  </si>
  <si>
    <t>Moody's Corporation</t>
  </si>
  <si>
    <t>MKL</t>
  </si>
  <si>
    <t>Markel Group Inc.</t>
  </si>
  <si>
    <t>MTB</t>
  </si>
  <si>
    <t>M&amp;T Bank Corporation</t>
  </si>
  <si>
    <t>Nu Holdings Ltd.</t>
  </si>
  <si>
    <t>NVR</t>
  </si>
  <si>
    <t>NVR, Inc.</t>
  </si>
  <si>
    <t>Occidental Petroleum Corporatio</t>
  </si>
  <si>
    <t>Procter &amp; Gamble Company (The)</t>
  </si>
  <si>
    <t>PSX</t>
  </si>
  <si>
    <t>Phillips 66</t>
  </si>
  <si>
    <t>RH</t>
  </si>
  <si>
    <t>SNOW</t>
  </si>
  <si>
    <t>Snowflake Inc.</t>
  </si>
  <si>
    <t>StoneCo Ltd.</t>
  </si>
  <si>
    <t>T-Mobile US, Inc.</t>
  </si>
  <si>
    <t>UL</t>
  </si>
  <si>
    <t>Unilever PLC</t>
  </si>
  <si>
    <t>United Parcel Service, Inc.</t>
  </si>
  <si>
    <t>U.S. Bancorp</t>
  </si>
  <si>
    <t>Visa Inc.</t>
  </si>
  <si>
    <t>VeriSign, Inc.</t>
  </si>
  <si>
    <t>Verizon Communications Inc.</t>
  </si>
  <si>
    <t>Wells Fargo &amp; Company</t>
  </si>
  <si>
    <t>Sell</t>
  </si>
  <si>
    <t>Buy</t>
  </si>
  <si>
    <t>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</si>
</sst>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%"/>
    <numFmt numFmtId="166" formatCode="_(* #,##0_);_(* \(#,##0\);_(* &quot;-&quot;??_);_(@_)"/>
    <numFmt numFmtId="167" formatCode="_(* #,##0.0_);_(* \(#,##0.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sz val="11"/>
      <color theme="1"/>
      <name val="Calibri"/>
      <family val="2"/>
      <scheme val="minor"/>
    </font>
    <font>
      <b/>
      <sz val="18"/>
      <color rgb="FF1F4E79"/>
      <name val="Aptos Narrow"/>
      <family val="2"/>
    </font>
    <font>
      <i/>
      <sz val="12"/>
      <color rgb="FF5B9BD5"/>
      <name val="Aptos Narrow"/>
      <family val="2"/>
    </font>
    <font>
      <sz val="11"/>
      <color rgb="FF000000"/>
      <name val="Aptos Narrow"/>
      <family val="2"/>
    </font>
    <font>
      <b/>
      <sz val="14"/>
      <color rgb="FF2E75B6"/>
      <name val="Aptos Narrow"/>
      <family val="2"/>
    </font>
    <font>
      <b/>
      <sz val="11"/>
      <color rgb="FF000000"/>
      <name val="Aptos Narrow"/>
      <family val="2"/>
    </font>
    <font>
      <b/>
      <sz val="12"/>
      <color rgb="FF404040"/>
      <name val="Aptos Narrow"/>
      <family val="2"/>
    </font>
    <font>
      <i/>
      <sz val="11"/>
      <color rgb="FF555555"/>
      <name val="Aptos Narrow"/>
      <family val="2"/>
    </font>
    <font>
      <sz val="11"/>
      <color theme="1"/>
      <name val="Segoe UI Semibold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theme="6"/>
      </patternFill>
    </fill>
  </fills>
  <borders count="5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6">
    <xf numFmtId="0" fontId="0" fillId="0" borderId="0" xfId="0"/>
    <xf numFmtId="0" fontId="3" fillId="2" borderId="0" xfId="1" applyFont="1" applyFill="1" applyAlignment="1">
      <alignment horizontal="left" vertical="top" wrapText="1"/>
    </xf>
    <xf numFmtId="0" fontId="1" fillId="0" borderId="0" xfId="2"/>
    <xf numFmtId="0" fontId="4" fillId="2" borderId="0" xfId="1" applyFont="1" applyFill="1" applyAlignment="1">
      <alignment horizontal="left" vertical="top" wrapText="1"/>
    </xf>
    <xf numFmtId="0" fontId="5" fillId="2" borderId="0" xfId="1" applyFont="1" applyFill="1" applyAlignment="1">
      <alignment horizontal="left" vertical="top" wrapText="1"/>
    </xf>
    <xf numFmtId="0" fontId="6" fillId="2" borderId="0" xfId="1" applyFont="1" applyFill="1" applyAlignment="1">
      <alignment horizontal="left" vertical="top" wrapText="1"/>
    </xf>
    <xf numFmtId="0" fontId="7" fillId="2" borderId="0" xfId="1" applyFont="1" applyFill="1" applyAlignment="1">
      <alignment horizontal="left" vertical="top" wrapText="1"/>
    </xf>
    <xf numFmtId="0" fontId="8" fillId="2" borderId="0" xfId="1" applyFont="1" applyFill="1" applyAlignment="1">
      <alignment horizontal="left" vertical="top" wrapText="1"/>
    </xf>
    <xf numFmtId="0" fontId="9" fillId="2" borderId="0" xfId="1" applyFont="1" applyFill="1" applyAlignment="1">
      <alignment horizontal="left" vertical="top" wrapText="1"/>
    </xf>
    <xf numFmtId="9" fontId="0" fillId="0" borderId="0" xfId="3" applyFont="1" applyProtection="1"/>
    <xf numFmtId="0" fontId="10" fillId="3" borderId="0" xfId="0" applyFont="1" applyFill="1"/>
    <xf numFmtId="165" fontId="0" fillId="0" borderId="0" xfId="3" applyNumberFormat="1" applyFont="1" applyAlignment="1" applyProtection="1">
      <alignment horizontal="right"/>
    </xf>
    <xf numFmtId="0" fontId="0" fillId="0" borderId="0" xfId="0" applyAlignment="1">
      <alignment horizontal="right"/>
    </xf>
    <xf numFmtId="166" fontId="0" fillId="0" borderId="0" xfId="4" applyNumberFormat="1" applyFont="1" applyAlignment="1" applyProtection="1">
      <alignment horizontal="right"/>
    </xf>
    <xf numFmtId="165" fontId="0" fillId="0" borderId="0" xfId="3" applyNumberFormat="1" applyFont="1" applyProtection="1"/>
    <xf numFmtId="166" fontId="0" fillId="0" borderId="0" xfId="4" applyNumberFormat="1" applyFont="1" applyProtection="1"/>
    <xf numFmtId="0" fontId="11" fillId="0" borderId="0" xfId="0" applyFont="1"/>
    <xf numFmtId="165" fontId="0" fillId="0" borderId="0" xfId="0" applyNumberFormat="1"/>
    <xf numFmtId="166" fontId="0" fillId="0" borderId="0" xfId="0" applyNumberFormat="1"/>
    <xf numFmtId="164" fontId="0" fillId="0" borderId="0" xfId="4" applyFont="1" applyProtection="1"/>
    <xf numFmtId="9" fontId="0" fillId="0" borderId="0" xfId="0" applyNumberFormat="1"/>
    <xf numFmtId="165" fontId="0" fillId="0" borderId="0" xfId="4" applyNumberFormat="1" applyFont="1" applyProtection="1"/>
    <xf numFmtId="167" fontId="0" fillId="0" borderId="0" xfId="0" applyNumberFormat="1"/>
    <xf numFmtId="164" fontId="0" fillId="0" borderId="0" xfId="4" applyFont="1" applyAlignment="1" applyProtection="1"/>
    <xf numFmtId="2" fontId="0" fillId="0" borderId="0" xfId="0" applyNumberFormat="1"/>
    <xf numFmtId="167" fontId="0" fillId="0" borderId="0" xfId="4" applyNumberFormat="1" applyFont="1" applyProtection="1"/>
    <xf numFmtId="9" fontId="0" fillId="0" borderId="0" xfId="0" applyNumberFormat="1" applyAlignment="1">
      <alignment horizontal="right"/>
    </xf>
    <xf numFmtId="9" fontId="0" fillId="0" borderId="0" xfId="3" applyFont="1" applyAlignment="1" applyProtection="1">
      <alignment horizontal="right"/>
    </xf>
    <xf numFmtId="164" fontId="0" fillId="0" borderId="0" xfId="4" applyFont="1" applyAlignment="1" applyProtection="1">
      <alignment horizontal="right"/>
    </xf>
    <xf numFmtId="9" fontId="0" fillId="0" borderId="0" xfId="0" applyNumberFormat="1" applyAlignment="1">
      <alignment horizontal="center"/>
    </xf>
    <xf numFmtId="2" fontId="0" fillId="0" borderId="0" xfId="4" applyNumberFormat="1" applyFont="1" applyProtection="1"/>
    <xf numFmtId="0" fontId="0" fillId="0" borderId="0" xfId="0" applyAlignment="1">
      <alignment horizontal="center"/>
    </xf>
    <xf numFmtId="167" fontId="0" fillId="0" borderId="0" xfId="3" applyNumberFormat="1" applyFont="1" applyAlignment="1" applyProtection="1">
      <alignment horizontal="center"/>
    </xf>
    <xf numFmtId="167" fontId="0" fillId="0" borderId="0" xfId="4" applyNumberFormat="1" applyFont="1" applyAlignment="1" applyProtection="1">
      <alignment horizontal="right"/>
    </xf>
    <xf numFmtId="165" fontId="0" fillId="0" borderId="0" xfId="3" applyNumberFormat="1" applyFont="1" applyAlignment="1" applyProtection="1">
      <alignment horizontal="center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165" fontId="0" fillId="0" borderId="0" xfId="0" applyNumberFormat="1" applyAlignment="1">
      <alignment horizontal="center"/>
    </xf>
    <xf numFmtId="164" fontId="0" fillId="0" borderId="0" xfId="4" applyFont="1" applyAlignment="1" applyProtection="1">
      <alignment horizontal="center"/>
    </xf>
    <xf numFmtId="167" fontId="0" fillId="0" borderId="0" xfId="4" applyNumberFormat="1" applyFont="1" applyAlignment="1" applyProtection="1">
      <alignment horizontal="center"/>
    </xf>
    <xf numFmtId="164" fontId="0" fillId="0" borderId="0" xfId="0" applyNumberFormat="1"/>
    <xf numFmtId="9" fontId="12" fillId="4" borderId="1" xfId="0" applyNumberFormat="1" applyFont="1" applyFill="1" applyBorder="1" applyAlignment="1">
      <alignment horizontal="center"/>
    </xf>
    <xf numFmtId="0" fontId="12" fillId="5" borderId="2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/>
    </xf>
  </cellXfs>
  <cellStyles count="5">
    <cellStyle name="Comma 2" xfId="4" xr:uid="{5F629AD2-F922-4FA5-9ED5-0A3454887E7A}"/>
    <cellStyle name="Normal" xfId="0" builtinId="0"/>
    <cellStyle name="Normal 2 2" xfId="2" xr:uid="{45AE044E-298D-462B-B60F-F622B7B760F1}"/>
    <cellStyle name="Normal 4" xfId="1" xr:uid="{A0E4D397-7F87-4871-B94E-17DB01510AFA}"/>
    <cellStyle name="Percent 2" xfId="3" xr:uid="{942C8E75-1059-433B-B078-9F8C5B030A9E}"/>
  </cellStyles>
  <dxfs count="78">
    <dxf>
      <numFmt numFmtId="165" formatCode="0.0%"/>
      <protection locked="1" hidden="0"/>
    </dxf>
    <dxf>
      <numFmt numFmtId="165" formatCode="0.0%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protection locked="1" hidden="0"/>
    </dxf>
    <dxf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numFmt numFmtId="13" formatCode="0%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protection locked="1" hidden="0"/>
    </dxf>
    <dxf>
      <numFmt numFmtId="13" formatCode="0%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4" formatCode="_(* #,##0.00_);_(* \(#,##0.0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numFmt numFmtId="164" formatCode="_(* #,##0.00_);_(* \(#,##0.0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4" formatCode="_(* #,##0.00_);_(* \(#,##0.0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5" formatCode="0.0%"/>
      <protection locked="1" hidden="0"/>
    </dxf>
    <dxf>
      <numFmt numFmtId="165" formatCode="0.0%"/>
      <alignment horizontal="center" vertical="bottom" textRotation="0" wrapText="0" indent="0" justifyLastLine="0" shrinkToFit="0" readingOrder="0"/>
      <protection locked="1" hidden="0"/>
    </dxf>
    <dxf>
      <numFmt numFmtId="165" formatCode="0.0%"/>
      <protection locked="1" hidden="0"/>
    </dxf>
    <dxf>
      <numFmt numFmtId="165" formatCode="0.0%"/>
      <alignment horizontal="right" vertical="bottom" textRotation="0" wrapText="0" indent="0" justifyLastLine="0" shrinkToFit="0" readingOrder="0"/>
      <protection locked="1" hidden="0"/>
    </dxf>
    <dxf>
      <numFmt numFmtId="165" formatCode="0.0%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%"/>
      <protection locked="1" hidden="0"/>
    </dxf>
    <dxf>
      <numFmt numFmtId="13" formatCode="0%"/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b/>
        <i val="0"/>
        <color rgb="FF00B05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Risk Adjusted Return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63770174507153"/>
          <c:y val="0.13073957456601687"/>
          <c:w val="0.81436726217766886"/>
          <c:h val="0.70401425244071181"/>
        </c:manualLayout>
      </c:layout>
      <c:scatterChart>
        <c:scatterStyle val="lineMarker"/>
        <c:varyColors val="0"/>
        <c:ser>
          <c:idx val="0"/>
          <c:order val="0"/>
          <c:tx>
            <c:v>RiskFree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hade val="53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53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53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>
                    <a:shade val="53000"/>
                  </a:schemeClr>
                </a:solidFill>
                <a:round/>
              </a:ln>
              <a:effectLst/>
            </c:spPr>
          </c:marker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Lit>
              <c:formatCode>0.0%</c:formatCode>
              <c:ptCount val="1"/>
              <c:pt idx="0">
                <c:v>0</c:v>
              </c:pt>
            </c:numLit>
          </c:xVal>
          <c:yVal>
            <c:numLit>
              <c:formatCode>0.0%</c:formatCode>
              <c:ptCount val="1"/>
              <c:pt idx="0">
                <c:v>4.7918331907538692E-2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0FF0-419A-B76B-7F3EB25DCA40}"/>
            </c:ext>
          </c:extLst>
        </c:ser>
        <c:ser>
          <c:idx val="1"/>
          <c:order val="1"/>
          <c:tx>
            <c:v>Current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hade val="76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76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76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>
                    <a:shade val="76000"/>
                  </a:schemeClr>
                </a:solidFill>
                <a:round/>
              </a:ln>
              <a:effectLst/>
            </c:spPr>
          </c:marker>
          <c:dLbls>
            <c:numFmt formatCode="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Lit>
              <c:formatCode>0.0%</c:formatCode>
              <c:ptCount val="1"/>
              <c:pt idx="0">
                <c:v>0.17986071000712389</c:v>
              </c:pt>
            </c:numLit>
          </c:xVal>
          <c:yVal>
            <c:numLit>
              <c:formatCode>0.0%</c:formatCode>
              <c:ptCount val="1"/>
              <c:pt idx="0">
                <c:v>0.138449045307525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0FF0-419A-B76B-7F3EB25DCA40}"/>
            </c:ext>
          </c:extLst>
        </c:ser>
        <c:ser>
          <c:idx val="2"/>
          <c:order val="2"/>
          <c:tx>
            <c:v>Target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Lit>
              <c:formatCode>0.0%</c:formatCode>
              <c:ptCount val="1"/>
              <c:pt idx="0">
                <c:v>0.15740123543719278</c:v>
              </c:pt>
            </c:numLit>
          </c:xVal>
          <c:yVal>
            <c:numLit>
              <c:formatCode>0.0%</c:formatCode>
              <c:ptCount val="1"/>
              <c:pt idx="0">
                <c:v>0.16573210848472092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0FF0-419A-B76B-7F3EB25DCA40}"/>
            </c:ext>
          </c:extLst>
        </c:ser>
        <c:ser>
          <c:idx val="3"/>
          <c:order val="3"/>
          <c:tx>
            <c:v>CAL Weight</c:v>
          </c:tx>
          <c:spPr>
            <a:ln w="9525" cap="rnd">
              <a:solidFill>
                <a:schemeClr val="accent1">
                  <a:tint val="77000"/>
                </a:schemeClr>
              </a:solidFill>
              <a:round/>
            </a:ln>
            <a:effectLst/>
          </c:spPr>
          <c:marker>
            <c:symbol val="none"/>
          </c:marker>
          <c:xVal>
            <c:numLit>
              <c:formatCode>0.0%</c:formatCode>
              <c:ptCount val="3"/>
              <c:pt idx="0">
                <c:v>0</c:v>
              </c:pt>
              <c:pt idx="1">
                <c:v>0.15740123543719278</c:v>
              </c:pt>
              <c:pt idx="2">
                <c:v>0.29783864007006561</c:v>
              </c:pt>
            </c:numLit>
          </c:xVal>
          <c:yVal>
            <c:numLit>
              <c:formatCode>0.0%</c:formatCode>
              <c:ptCount val="3"/>
              <c:pt idx="0">
                <c:v>4.7918331907538692E-2</c:v>
              </c:pt>
              <c:pt idx="1">
                <c:v>0.16573210848472092</c:v>
              </c:pt>
              <c:pt idx="2">
                <c:v>0.22293023876085225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0FF0-419A-B76B-7F3EB25DCA40}"/>
            </c:ext>
          </c:extLst>
        </c:ser>
        <c:ser>
          <c:idx val="4"/>
          <c:order val="4"/>
          <c:tx>
            <c:v>CAL Mix</c:v>
          </c:tx>
          <c:spPr>
            <a:ln w="9525" cap="rnd">
              <a:solidFill>
                <a:schemeClr val="accent1">
                  <a:tint val="54000"/>
                </a:schemeClr>
              </a:solidFill>
              <a:round/>
            </a:ln>
            <a:effectLst/>
          </c:spPr>
          <c:marker>
            <c:symbol val="none"/>
          </c:marker>
          <c:xVal>
            <c:numLit>
              <c:formatCode>0.0%</c:formatCode>
              <c:ptCount val="3"/>
              <c:pt idx="0">
                <c:v>0</c:v>
              </c:pt>
              <c:pt idx="1">
                <c:v>0.17986071000712389</c:v>
              </c:pt>
              <c:pt idx="2">
                <c:v>0.30689660880917657</c:v>
              </c:pt>
            </c:numLit>
          </c:xVal>
          <c:yVal>
            <c:numLit>
              <c:formatCode>0.0%</c:formatCode>
              <c:ptCount val="3"/>
              <c:pt idx="0">
                <c:v>0.04</c:v>
              </c:pt>
              <c:pt idx="1">
                <c:v>0.138449045307525</c:v>
              </c:pt>
              <c:pt idx="2">
                <c:v>0.16798375889978251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4-0FF0-419A-B76B-7F3EB25DC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6436400"/>
        <c:axId val="566434960"/>
      </c:scatterChart>
      <c:valAx>
        <c:axId val="566436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Risk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6434960"/>
        <c:crosses val="autoZero"/>
        <c:crossBetween val="midCat"/>
      </c:valAx>
      <c:valAx>
        <c:axId val="566434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Return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6436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Holdings By Account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dLbl>
          <c:idx val="0"/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7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8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9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1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</c:pivotFmts>
    <c:plotArea>
      <c:layout/>
      <c:doughnut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F7-457F-90B8-B43D41591DF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AF7-457F-90B8-B43D41591DF9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AF7-457F-90B8-B43D41591DF9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F7-457F-90B8-B43D41591DF9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Lit>
              <c:ptCount val="1"/>
              <c:pt idx="0">
                <c:v>NRSA</c:v>
              </c:pt>
            </c:str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8-9AF7-457F-90B8-B43D41591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Holdings By Asset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7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8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9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1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1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</c:pivotFmts>
    <c:plotArea>
      <c:layout/>
      <c:doughnut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83-4E48-BE5C-6FBFC550146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B83-4E48-BE5C-6FBFC550146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B83-4E48-BE5C-6FBFC550146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83-4E48-BE5C-6FBFC5501468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Lit>
              <c:ptCount val="1"/>
              <c:pt idx="0">
                <c:v>Stock</c:v>
              </c:pt>
            </c:str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8-EB83-4E48-BE5C-6FBFC5501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svg"/><Relationship Id="rId18" Type="http://schemas.openxmlformats.org/officeDocument/2006/relationships/image" Target="../media/image17.png"/><Relationship Id="rId26" Type="http://schemas.openxmlformats.org/officeDocument/2006/relationships/image" Target="../media/image25.svg"/><Relationship Id="rId3" Type="http://schemas.openxmlformats.org/officeDocument/2006/relationships/image" Target="../media/image2.svg"/><Relationship Id="rId21" Type="http://schemas.openxmlformats.org/officeDocument/2006/relationships/image" Target="../media/image20.png"/><Relationship Id="rId7" Type="http://schemas.openxmlformats.org/officeDocument/2006/relationships/image" Target="../media/image6.svg"/><Relationship Id="rId12" Type="http://schemas.openxmlformats.org/officeDocument/2006/relationships/image" Target="../media/image11.png"/><Relationship Id="rId17" Type="http://schemas.openxmlformats.org/officeDocument/2006/relationships/image" Target="../media/image16.svg"/><Relationship Id="rId25" Type="http://schemas.openxmlformats.org/officeDocument/2006/relationships/image" Target="../media/image24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20" Type="http://schemas.openxmlformats.org/officeDocument/2006/relationships/image" Target="../media/image19.png"/><Relationship Id="rId1" Type="http://schemas.openxmlformats.org/officeDocument/2006/relationships/chart" Target="../charts/chart1.xml"/><Relationship Id="rId6" Type="http://schemas.openxmlformats.org/officeDocument/2006/relationships/image" Target="../media/image5.png"/><Relationship Id="rId11" Type="http://schemas.openxmlformats.org/officeDocument/2006/relationships/image" Target="../media/image10.svg"/><Relationship Id="rId24" Type="http://schemas.openxmlformats.org/officeDocument/2006/relationships/image" Target="../media/image23.svg"/><Relationship Id="rId5" Type="http://schemas.openxmlformats.org/officeDocument/2006/relationships/image" Target="../media/image4.svg"/><Relationship Id="rId15" Type="http://schemas.openxmlformats.org/officeDocument/2006/relationships/image" Target="../media/image14.svg"/><Relationship Id="rId23" Type="http://schemas.openxmlformats.org/officeDocument/2006/relationships/image" Target="../media/image22.png"/><Relationship Id="rId10" Type="http://schemas.openxmlformats.org/officeDocument/2006/relationships/image" Target="../media/image9.png"/><Relationship Id="rId19" Type="http://schemas.openxmlformats.org/officeDocument/2006/relationships/image" Target="../media/image18.svg"/><Relationship Id="rId4" Type="http://schemas.openxmlformats.org/officeDocument/2006/relationships/image" Target="../media/image3.png"/><Relationship Id="rId9" Type="http://schemas.openxmlformats.org/officeDocument/2006/relationships/image" Target="../media/image8.svg"/><Relationship Id="rId14" Type="http://schemas.openxmlformats.org/officeDocument/2006/relationships/image" Target="../media/image13.png"/><Relationship Id="rId22" Type="http://schemas.openxmlformats.org/officeDocument/2006/relationships/image" Target="../media/image21.sv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svg"/><Relationship Id="rId13" Type="http://schemas.openxmlformats.org/officeDocument/2006/relationships/image" Target="../media/image15.png"/><Relationship Id="rId18" Type="http://schemas.openxmlformats.org/officeDocument/2006/relationships/image" Target="../media/image20.png"/><Relationship Id="rId3" Type="http://schemas.openxmlformats.org/officeDocument/2006/relationships/image" Target="../media/image5.png"/><Relationship Id="rId21" Type="http://schemas.openxmlformats.org/officeDocument/2006/relationships/image" Target="../media/image23.svg"/><Relationship Id="rId7" Type="http://schemas.openxmlformats.org/officeDocument/2006/relationships/image" Target="../media/image9.png"/><Relationship Id="rId12" Type="http://schemas.openxmlformats.org/officeDocument/2006/relationships/image" Target="../media/image14.svg"/><Relationship Id="rId17" Type="http://schemas.openxmlformats.org/officeDocument/2006/relationships/image" Target="../media/image19.png"/><Relationship Id="rId2" Type="http://schemas.openxmlformats.org/officeDocument/2006/relationships/chart" Target="../charts/chart3.xml"/><Relationship Id="rId16" Type="http://schemas.openxmlformats.org/officeDocument/2006/relationships/image" Target="../media/image18.svg"/><Relationship Id="rId20" Type="http://schemas.openxmlformats.org/officeDocument/2006/relationships/image" Target="../media/image22.png"/><Relationship Id="rId1" Type="http://schemas.openxmlformats.org/officeDocument/2006/relationships/chart" Target="../charts/chart2.xml"/><Relationship Id="rId6" Type="http://schemas.openxmlformats.org/officeDocument/2006/relationships/image" Target="../media/image8.svg"/><Relationship Id="rId11" Type="http://schemas.openxmlformats.org/officeDocument/2006/relationships/image" Target="../media/image13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5.svg"/><Relationship Id="rId10" Type="http://schemas.openxmlformats.org/officeDocument/2006/relationships/image" Target="../media/image12.svg"/><Relationship Id="rId19" Type="http://schemas.openxmlformats.org/officeDocument/2006/relationships/image" Target="../media/image21.svg"/><Relationship Id="rId4" Type="http://schemas.openxmlformats.org/officeDocument/2006/relationships/image" Target="../media/image6.svg"/><Relationship Id="rId9" Type="http://schemas.openxmlformats.org/officeDocument/2006/relationships/image" Target="../media/image11.png"/><Relationship Id="rId14" Type="http://schemas.openxmlformats.org/officeDocument/2006/relationships/image" Target="../media/image16.svg"/><Relationship Id="rId22" Type="http://schemas.openxmlformats.org/officeDocument/2006/relationships/image" Target="../media/image2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svg"/><Relationship Id="rId13" Type="http://schemas.openxmlformats.org/officeDocument/2006/relationships/image" Target="../media/image17.png"/><Relationship Id="rId18" Type="http://schemas.openxmlformats.org/officeDocument/2006/relationships/image" Target="../media/image22.png"/><Relationship Id="rId3" Type="http://schemas.openxmlformats.org/officeDocument/2006/relationships/image" Target="../media/image7.png"/><Relationship Id="rId21" Type="http://schemas.openxmlformats.org/officeDocument/2006/relationships/image" Target="../media/image25.svg"/><Relationship Id="rId7" Type="http://schemas.openxmlformats.org/officeDocument/2006/relationships/image" Target="../media/image11.png"/><Relationship Id="rId12" Type="http://schemas.openxmlformats.org/officeDocument/2006/relationships/image" Target="../media/image16.svg"/><Relationship Id="rId17" Type="http://schemas.openxmlformats.org/officeDocument/2006/relationships/image" Target="../media/image21.svg"/><Relationship Id="rId2" Type="http://schemas.openxmlformats.org/officeDocument/2006/relationships/image" Target="../media/image6.svg"/><Relationship Id="rId16" Type="http://schemas.openxmlformats.org/officeDocument/2006/relationships/image" Target="../media/image20.png"/><Relationship Id="rId20" Type="http://schemas.openxmlformats.org/officeDocument/2006/relationships/image" Target="../media/image24.png"/><Relationship Id="rId1" Type="http://schemas.openxmlformats.org/officeDocument/2006/relationships/image" Target="../media/image5.png"/><Relationship Id="rId6" Type="http://schemas.openxmlformats.org/officeDocument/2006/relationships/image" Target="../media/image10.svg"/><Relationship Id="rId11" Type="http://schemas.openxmlformats.org/officeDocument/2006/relationships/image" Target="../media/image15.png"/><Relationship Id="rId5" Type="http://schemas.openxmlformats.org/officeDocument/2006/relationships/image" Target="../media/image9.png"/><Relationship Id="rId15" Type="http://schemas.openxmlformats.org/officeDocument/2006/relationships/image" Target="../media/image19.png"/><Relationship Id="rId10" Type="http://schemas.openxmlformats.org/officeDocument/2006/relationships/image" Target="../media/image14.svg"/><Relationship Id="rId19" Type="http://schemas.openxmlformats.org/officeDocument/2006/relationships/image" Target="../media/image23.svg"/><Relationship Id="rId4" Type="http://schemas.openxmlformats.org/officeDocument/2006/relationships/image" Target="../media/image8.svg"/><Relationship Id="rId9" Type="http://schemas.openxmlformats.org/officeDocument/2006/relationships/image" Target="../media/image13.png"/><Relationship Id="rId14" Type="http://schemas.openxmlformats.org/officeDocument/2006/relationships/image" Target="../media/image18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20096</xdr:colOff>
      <xdr:row>24</xdr:row>
      <xdr:rowOff>19048</xdr:rowOff>
    </xdr:from>
    <xdr:to>
      <xdr:col>22</xdr:col>
      <xdr:colOff>8466</xdr:colOff>
      <xdr:row>41</xdr:row>
      <xdr:rowOff>59263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7E1B99-E599-435D-9B27-4444C7A2C1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17387</xdr:colOff>
      <xdr:row>0</xdr:row>
      <xdr:rowOff>58212</xdr:rowOff>
    </xdr:from>
    <xdr:to>
      <xdr:col>14</xdr:col>
      <xdr:colOff>86353</xdr:colOff>
      <xdr:row>4</xdr:row>
      <xdr:rowOff>161418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E56EF38D-F72F-4789-8255-D8DE98FC941F}"/>
            </a:ext>
          </a:extLst>
        </xdr:cNvPr>
        <xdr:cNvGrpSpPr/>
      </xdr:nvGrpSpPr>
      <xdr:grpSpPr>
        <a:xfrm>
          <a:off x="6960054" y="58212"/>
          <a:ext cx="3328632" cy="848273"/>
          <a:chOff x="3058595" y="8535458"/>
          <a:chExt cx="3176252" cy="822873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30143493-DEAF-D69C-A7BE-0BBFF29F036E}"/>
              </a:ext>
            </a:extLst>
          </xdr:cNvPr>
          <xdr:cNvSpPr>
            <a:spLocks/>
          </xdr:cNvSpPr>
        </xdr:nvSpPr>
        <xdr:spPr>
          <a:xfrm>
            <a:off x="3132667" y="8535458"/>
            <a:ext cx="3074458" cy="776867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6DA1E51A-58BE-F88D-3B5C-CAB03434B0A2}"/>
              </a:ext>
            </a:extLst>
          </xdr:cNvPr>
          <xdr:cNvSpPr txBox="1">
            <a:spLocks noChangeAspect="1"/>
          </xdr:cNvSpPr>
        </xdr:nvSpPr>
        <xdr:spPr>
          <a:xfrm>
            <a:off x="4168660" y="9173581"/>
            <a:ext cx="1189146" cy="184750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Solve Efficient Frontier</a:t>
            </a:r>
          </a:p>
        </xdr:txBody>
      </xdr: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50D3D5B8-E0AD-C631-2C27-005AB568093D}"/>
              </a:ext>
            </a:extLst>
          </xdr:cNvPr>
          <xdr:cNvGrpSpPr/>
        </xdr:nvGrpSpPr>
        <xdr:grpSpPr>
          <a:xfrm>
            <a:off x="4577297" y="8563922"/>
            <a:ext cx="931332" cy="648869"/>
            <a:chOff x="3153836" y="8563922"/>
            <a:chExt cx="931332" cy="648869"/>
          </a:xfrm>
        </xdr:grpSpPr>
        <xdr:sp macro="" textlink="">
          <xdr:nvSpPr>
            <xdr:cNvPr id="19" name="Rectangle: Rounded Corners 18">
              <a:extLst>
                <a:ext uri="{FF2B5EF4-FFF2-40B4-BE49-F238E27FC236}">
                  <a16:creationId xmlns:a16="http://schemas.microsoft.com/office/drawing/2014/main" id="{7AA691D1-4D8A-167F-A871-7EBD148512C0}"/>
                </a:ext>
              </a:extLst>
            </xdr:cNvPr>
            <xdr:cNvSpPr>
              <a:spLocks noChangeAspect="1"/>
            </xdr:cNvSpPr>
          </xdr:nvSpPr>
          <xdr:spPr>
            <a:xfrm>
              <a:off x="3264968" y="8563922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CECBF9AA-BE6B-9EA8-DDCA-D869D3037687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153836" y="8932320"/>
              <a:ext cx="931332" cy="280471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CA" sz="900"/>
                <a:t>Unconstrained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21" name="Graphic 20" descr="Logarithmic Graph with solid fill">
              <a:extLst>
                <a:ext uri="{FF2B5EF4-FFF2-40B4-BE49-F238E27FC236}">
                  <a16:creationId xmlns:a16="http://schemas.microsoft.com/office/drawing/2014/main" id="{46AAE081-1203-606B-C3DB-83075E2171B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3"/>
                </a:ext>
              </a:extLst>
            </a:blip>
            <a:stretch>
              <a:fillRect/>
            </a:stretch>
          </xdr:blipFill>
          <xdr:spPr>
            <a:xfrm>
              <a:off x="3376078" y="8571441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04A59E47-6D0C-CFDD-4AE5-C4BAA2D34D9B}"/>
              </a:ext>
            </a:extLst>
          </xdr:cNvPr>
          <xdr:cNvGrpSpPr/>
        </xdr:nvGrpSpPr>
        <xdr:grpSpPr>
          <a:xfrm>
            <a:off x="5385888" y="8551333"/>
            <a:ext cx="848959" cy="633337"/>
            <a:chOff x="1893373" y="8551333"/>
            <a:chExt cx="848959" cy="633337"/>
          </a:xfrm>
        </xdr:grpSpPr>
        <xdr:sp macro="" textlink="">
          <xdr:nvSpPr>
            <xdr:cNvPr id="16" name="Rectangle: Rounded Corners 15">
              <a:extLst>
                <a:ext uri="{FF2B5EF4-FFF2-40B4-BE49-F238E27FC236}">
                  <a16:creationId xmlns:a16="http://schemas.microsoft.com/office/drawing/2014/main" id="{4D673619-911E-84DB-2844-46ACC4364238}"/>
                </a:ext>
              </a:extLst>
            </xdr:cNvPr>
            <xdr:cNvSpPr>
              <a:spLocks noChangeAspect="1"/>
            </xdr:cNvSpPr>
          </xdr:nvSpPr>
          <xdr:spPr>
            <a:xfrm>
              <a:off x="1936750" y="855133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A3C0EF70-ABDF-594F-AB54-A8E35C95E39E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893373" y="8939857"/>
              <a:ext cx="848959" cy="244813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Risk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Target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18" name="Graphic 17" descr="Logarithmic Graph with solid fill">
              <a:extLst>
                <a:ext uri="{FF2B5EF4-FFF2-40B4-BE49-F238E27FC236}">
                  <a16:creationId xmlns:a16="http://schemas.microsoft.com/office/drawing/2014/main" id="{014C2542-9F8B-2A2E-0131-AFB0CAD1AB8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3"/>
                </a:ext>
              </a:extLst>
            </a:blip>
            <a:stretch>
              <a:fillRect/>
            </a:stretch>
          </xdr:blipFill>
          <xdr:spPr>
            <a:xfrm>
              <a:off x="2047860" y="8558852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3BBAA19F-7C81-7A58-D92A-C2095715B2C4}"/>
              </a:ext>
            </a:extLst>
          </xdr:cNvPr>
          <xdr:cNvGrpSpPr/>
        </xdr:nvGrpSpPr>
        <xdr:grpSpPr>
          <a:xfrm>
            <a:off x="3058595" y="8551333"/>
            <a:ext cx="1000125" cy="601236"/>
            <a:chOff x="507995" y="8551333"/>
            <a:chExt cx="1000125" cy="601236"/>
          </a:xfrm>
        </xdr:grpSpPr>
        <xdr:sp macro="" textlink="">
          <xdr:nvSpPr>
            <xdr:cNvPr id="13" name="Rectangle: Rounded Corners 12">
              <a:extLst>
                <a:ext uri="{FF2B5EF4-FFF2-40B4-BE49-F238E27FC236}">
                  <a16:creationId xmlns:a16="http://schemas.microsoft.com/office/drawing/2014/main" id="{CBD47046-BE5B-9766-F601-F6C1C42DBDEE}"/>
                </a:ext>
              </a:extLst>
            </xdr:cNvPr>
            <xdr:cNvSpPr>
              <a:spLocks noChangeAspect="1"/>
            </xdr:cNvSpPr>
          </xdr:nvSpPr>
          <xdr:spPr>
            <a:xfrm>
              <a:off x="669233" y="855133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34E4DB67-7E35-D890-2F85-F76432EE65D2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07995" y="8934566"/>
              <a:ext cx="1000125" cy="187885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Reset Wts</a:t>
              </a:r>
            </a:p>
          </xdr:txBody>
        </xdr:sp>
        <xdr:pic>
          <xdr:nvPicPr>
            <xdr:cNvPr id="15" name="Graphic 14" descr="Logarithmic Graph with solid fill">
              <a:extLst>
                <a:ext uri="{FF2B5EF4-FFF2-40B4-BE49-F238E27FC236}">
                  <a16:creationId xmlns:a16="http://schemas.microsoft.com/office/drawing/2014/main" id="{A8ACCFCA-6318-D19E-AFFD-EF8B2EA723D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3"/>
                </a:ext>
              </a:extLst>
            </a:blip>
            <a:stretch>
              <a:fillRect/>
            </a:stretch>
          </xdr:blipFill>
          <xdr:spPr>
            <a:xfrm>
              <a:off x="780343" y="8558852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C0F92D98-5889-135D-4115-D8E9A50E0467}"/>
              </a:ext>
            </a:extLst>
          </xdr:cNvPr>
          <xdr:cNvGrpSpPr/>
        </xdr:nvGrpSpPr>
        <xdr:grpSpPr>
          <a:xfrm>
            <a:off x="3799391" y="8551333"/>
            <a:ext cx="1000125" cy="601236"/>
            <a:chOff x="8392583" y="8551333"/>
            <a:chExt cx="1000125" cy="601236"/>
          </a:xfrm>
        </xdr:grpSpPr>
        <xdr:sp macro="" textlink="">
          <xdr:nvSpPr>
            <xdr:cNvPr id="10" name="Rectangle: Rounded Corners 9">
              <a:extLst>
                <a:ext uri="{FF2B5EF4-FFF2-40B4-BE49-F238E27FC236}">
                  <a16:creationId xmlns:a16="http://schemas.microsoft.com/office/drawing/2014/main" id="{7B9EF5E3-7BB5-32C2-DF21-AE84F133143D}"/>
                </a:ext>
              </a:extLst>
            </xdr:cNvPr>
            <xdr:cNvSpPr>
              <a:spLocks noChangeAspect="1"/>
            </xdr:cNvSpPr>
          </xdr:nvSpPr>
          <xdr:spPr>
            <a:xfrm>
              <a:off x="8553821" y="855133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F1206883-55C9-2ABF-70FF-B62515206AB8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392583" y="8934566"/>
              <a:ext cx="1000125" cy="187885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Cash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Target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12" name="Graphic 11" descr="Logarithmic Graph with solid fill">
              <a:extLst>
                <a:ext uri="{FF2B5EF4-FFF2-40B4-BE49-F238E27FC236}">
                  <a16:creationId xmlns:a16="http://schemas.microsoft.com/office/drawing/2014/main" id="{64CA0D99-4C9F-67E4-A51E-A2E30F51BE9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3"/>
                </a:ext>
              </a:extLst>
            </a:blip>
            <a:stretch>
              <a:fillRect/>
            </a:stretch>
          </xdr:blipFill>
          <xdr:spPr>
            <a:xfrm>
              <a:off x="8664931" y="8558852"/>
              <a:ext cx="468000" cy="468000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3</xdr:col>
      <xdr:colOff>376217</xdr:colOff>
      <xdr:row>0</xdr:row>
      <xdr:rowOff>14289</xdr:rowOff>
    </xdr:from>
    <xdr:to>
      <xdr:col>9</xdr:col>
      <xdr:colOff>59250</xdr:colOff>
      <xdr:row>4</xdr:row>
      <xdr:rowOff>152909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681E394E-62AD-432F-932A-D56B89492BED}"/>
            </a:ext>
          </a:extLst>
        </xdr:cNvPr>
        <xdr:cNvGrpSpPr/>
      </xdr:nvGrpSpPr>
      <xdr:grpSpPr>
        <a:xfrm>
          <a:off x="3703617" y="14289"/>
          <a:ext cx="3298300" cy="883687"/>
          <a:chOff x="11615745" y="3548059"/>
          <a:chExt cx="3450171" cy="862520"/>
        </a:xfrm>
      </xdr:grpSpPr>
      <xdr:sp macro="" textlink="">
        <xdr:nvSpPr>
          <xdr:cNvPr id="23" name="Rectangle: Rounded Corners 22">
            <a:extLst>
              <a:ext uri="{FF2B5EF4-FFF2-40B4-BE49-F238E27FC236}">
                <a16:creationId xmlns:a16="http://schemas.microsoft.com/office/drawing/2014/main" id="{77F73712-EE51-6AB6-5A8F-B0CEBFAFD4FC}"/>
              </a:ext>
            </a:extLst>
          </xdr:cNvPr>
          <xdr:cNvSpPr>
            <a:spLocks/>
          </xdr:cNvSpPr>
        </xdr:nvSpPr>
        <xdr:spPr>
          <a:xfrm>
            <a:off x="11615745" y="3582221"/>
            <a:ext cx="3450171" cy="781556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4A85046D-B075-D13F-CFB7-C8B114B18656}"/>
              </a:ext>
            </a:extLst>
          </xdr:cNvPr>
          <xdr:cNvSpPr txBox="1">
            <a:spLocks noChangeAspect="1"/>
          </xdr:cNvSpPr>
        </xdr:nvSpPr>
        <xdr:spPr>
          <a:xfrm>
            <a:off x="12777942" y="4191356"/>
            <a:ext cx="1248805" cy="219223"/>
          </a:xfrm>
          <a:prstGeom prst="rect">
            <a:avLst/>
          </a:prstGeom>
          <a:solidFill>
            <a:schemeClr val="lt1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900"/>
              <a:t>Date</a:t>
            </a:r>
            <a:r>
              <a:rPr lang="en-CA" sz="900" baseline="0"/>
              <a:t> </a:t>
            </a:r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Horizon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25" name="Group 24">
            <a:extLst>
              <a:ext uri="{FF2B5EF4-FFF2-40B4-BE49-F238E27FC236}">
                <a16:creationId xmlns:a16="http://schemas.microsoft.com/office/drawing/2014/main" id="{4BC29168-F388-32CB-50A9-FB5E440AF4FF}"/>
              </a:ext>
            </a:extLst>
          </xdr:cNvPr>
          <xdr:cNvGrpSpPr/>
        </xdr:nvGrpSpPr>
        <xdr:grpSpPr>
          <a:xfrm>
            <a:off x="11784645" y="3548059"/>
            <a:ext cx="633095" cy="692059"/>
            <a:chOff x="8375652" y="3450171"/>
            <a:chExt cx="710140" cy="687907"/>
          </a:xfrm>
        </xdr:grpSpPr>
        <xdr:sp macro="" textlink="">
          <xdr:nvSpPr>
            <xdr:cNvPr id="42" name="Rectangle: Rounded Corners 41">
              <a:extLst>
                <a:ext uri="{FF2B5EF4-FFF2-40B4-BE49-F238E27FC236}">
                  <a16:creationId xmlns:a16="http://schemas.microsoft.com/office/drawing/2014/main" id="{97C872A6-3315-5A96-17F8-54A0911876CE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43" name="TextBox 42">
              <a:extLst>
                <a:ext uri="{FF2B5EF4-FFF2-40B4-BE49-F238E27FC236}">
                  <a16:creationId xmlns:a16="http://schemas.microsoft.com/office/drawing/2014/main" id="{DEB92D69-0B01-214A-7DFF-189A7FA9408F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1Y</a:t>
              </a:r>
            </a:p>
          </xdr:txBody>
        </xdr:sp>
        <xdr:pic>
          <xdr:nvPicPr>
            <xdr:cNvPr id="44" name="Graphic 43" descr="Signal with solid fill">
              <a:extLst>
                <a:ext uri="{FF2B5EF4-FFF2-40B4-BE49-F238E27FC236}">
                  <a16:creationId xmlns:a16="http://schemas.microsoft.com/office/drawing/2014/main" id="{30E87B8A-D5A8-3CB8-54BB-09EA61AD326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5DDEFCE2-DBD8-11D0-B9C6-427F22E123B2}"/>
              </a:ext>
            </a:extLst>
          </xdr:cNvPr>
          <xdr:cNvGrpSpPr/>
        </xdr:nvGrpSpPr>
        <xdr:grpSpPr>
          <a:xfrm>
            <a:off x="12435671" y="3553394"/>
            <a:ext cx="633095" cy="692059"/>
            <a:chOff x="8375652" y="3450171"/>
            <a:chExt cx="710140" cy="687907"/>
          </a:xfrm>
        </xdr:grpSpPr>
        <xdr:sp macro="" textlink="">
          <xdr:nvSpPr>
            <xdr:cNvPr id="39" name="Rectangle: Rounded Corners 38">
              <a:extLst>
                <a:ext uri="{FF2B5EF4-FFF2-40B4-BE49-F238E27FC236}">
                  <a16:creationId xmlns:a16="http://schemas.microsoft.com/office/drawing/2014/main" id="{7EEDC770-B14D-5D6F-3948-99E199B210A0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40" name="TextBox 39">
              <a:extLst>
                <a:ext uri="{FF2B5EF4-FFF2-40B4-BE49-F238E27FC236}">
                  <a16:creationId xmlns:a16="http://schemas.microsoft.com/office/drawing/2014/main" id="{5987CF8F-E4E9-8192-7FC6-83A16BF1CB11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2Y</a:t>
              </a:r>
            </a:p>
          </xdr:txBody>
        </xdr:sp>
        <xdr:pic>
          <xdr:nvPicPr>
            <xdr:cNvPr id="41" name="Graphic 40" descr="Signal with solid fill">
              <a:extLst>
                <a:ext uri="{FF2B5EF4-FFF2-40B4-BE49-F238E27FC236}">
                  <a16:creationId xmlns:a16="http://schemas.microsoft.com/office/drawing/2014/main" id="{4C444A52-1146-D1CA-15FC-861E8216C7A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  <xdr:grpSp>
        <xdr:nvGrpSpPr>
          <xdr:cNvPr id="27" name="Group 26">
            <a:extLst>
              <a:ext uri="{FF2B5EF4-FFF2-40B4-BE49-F238E27FC236}">
                <a16:creationId xmlns:a16="http://schemas.microsoft.com/office/drawing/2014/main" id="{266338BB-4093-91FE-FCD8-9B24F7B69B7D}"/>
              </a:ext>
            </a:extLst>
          </xdr:cNvPr>
          <xdr:cNvGrpSpPr/>
        </xdr:nvGrpSpPr>
        <xdr:grpSpPr>
          <a:xfrm>
            <a:off x="13086693" y="3553386"/>
            <a:ext cx="633095" cy="692059"/>
            <a:chOff x="8375652" y="3450171"/>
            <a:chExt cx="710140" cy="687907"/>
          </a:xfrm>
        </xdr:grpSpPr>
        <xdr:sp macro="" textlink="">
          <xdr:nvSpPr>
            <xdr:cNvPr id="36" name="Rectangle: Rounded Corners 35">
              <a:extLst>
                <a:ext uri="{FF2B5EF4-FFF2-40B4-BE49-F238E27FC236}">
                  <a16:creationId xmlns:a16="http://schemas.microsoft.com/office/drawing/2014/main" id="{0707EABC-D35B-0D69-3315-BEDBBB9A1422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37" name="TextBox 36">
              <a:extLst>
                <a:ext uri="{FF2B5EF4-FFF2-40B4-BE49-F238E27FC236}">
                  <a16:creationId xmlns:a16="http://schemas.microsoft.com/office/drawing/2014/main" id="{78BE0BDF-CAA5-1F21-378F-693760CADBC3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3Y</a:t>
              </a:r>
            </a:p>
          </xdr:txBody>
        </xdr:sp>
        <xdr:pic>
          <xdr:nvPicPr>
            <xdr:cNvPr id="38" name="Graphic 37" descr="Signal with solid fill">
              <a:extLst>
                <a:ext uri="{FF2B5EF4-FFF2-40B4-BE49-F238E27FC236}">
                  <a16:creationId xmlns:a16="http://schemas.microsoft.com/office/drawing/2014/main" id="{30F7A2C5-7D9E-8E4D-3119-2B0228E51D9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  <xdr:grpSp>
        <xdr:nvGrpSpPr>
          <xdr:cNvPr id="28" name="Group 27">
            <a:extLst>
              <a:ext uri="{FF2B5EF4-FFF2-40B4-BE49-F238E27FC236}">
                <a16:creationId xmlns:a16="http://schemas.microsoft.com/office/drawing/2014/main" id="{444F423A-5050-E3B1-F611-DC6B98FF34A0}"/>
              </a:ext>
            </a:extLst>
          </xdr:cNvPr>
          <xdr:cNvGrpSpPr/>
        </xdr:nvGrpSpPr>
        <xdr:grpSpPr>
          <a:xfrm>
            <a:off x="13737719" y="3558145"/>
            <a:ext cx="633095" cy="692059"/>
            <a:chOff x="8375652" y="3450171"/>
            <a:chExt cx="710140" cy="687907"/>
          </a:xfrm>
        </xdr:grpSpPr>
        <xdr:sp macro="" textlink="">
          <xdr:nvSpPr>
            <xdr:cNvPr id="33" name="Rectangle: Rounded Corners 32">
              <a:extLst>
                <a:ext uri="{FF2B5EF4-FFF2-40B4-BE49-F238E27FC236}">
                  <a16:creationId xmlns:a16="http://schemas.microsoft.com/office/drawing/2014/main" id="{2B69DB5E-917B-B78A-62D5-5EF95A8844A1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34" name="TextBox 33">
              <a:extLst>
                <a:ext uri="{FF2B5EF4-FFF2-40B4-BE49-F238E27FC236}">
                  <a16:creationId xmlns:a16="http://schemas.microsoft.com/office/drawing/2014/main" id="{FD8C6106-7733-984B-3255-A2DB8D67717A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4Y</a:t>
              </a:r>
            </a:p>
          </xdr:txBody>
        </xdr:sp>
        <xdr:pic>
          <xdr:nvPicPr>
            <xdr:cNvPr id="35" name="Graphic 34" descr="Signal with solid fill">
              <a:extLst>
                <a:ext uri="{FF2B5EF4-FFF2-40B4-BE49-F238E27FC236}">
                  <a16:creationId xmlns:a16="http://schemas.microsoft.com/office/drawing/2014/main" id="{DAC5C331-1281-A6E4-5246-B87617D5E5D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  <xdr:grpSp>
        <xdr:nvGrpSpPr>
          <xdr:cNvPr id="29" name="Group 28">
            <a:extLst>
              <a:ext uri="{FF2B5EF4-FFF2-40B4-BE49-F238E27FC236}">
                <a16:creationId xmlns:a16="http://schemas.microsoft.com/office/drawing/2014/main" id="{3F872AB4-3169-43B5-419B-5630C6AA7246}"/>
              </a:ext>
            </a:extLst>
          </xdr:cNvPr>
          <xdr:cNvGrpSpPr/>
        </xdr:nvGrpSpPr>
        <xdr:grpSpPr>
          <a:xfrm>
            <a:off x="14388742" y="3563473"/>
            <a:ext cx="633095" cy="692059"/>
            <a:chOff x="8375652" y="3450171"/>
            <a:chExt cx="710140" cy="687907"/>
          </a:xfrm>
        </xdr:grpSpPr>
        <xdr:sp macro="" textlink="">
          <xdr:nvSpPr>
            <xdr:cNvPr id="30" name="Rectangle: Rounded Corners 29">
              <a:extLst>
                <a:ext uri="{FF2B5EF4-FFF2-40B4-BE49-F238E27FC236}">
                  <a16:creationId xmlns:a16="http://schemas.microsoft.com/office/drawing/2014/main" id="{E0C39F6E-05BE-6EE0-064F-82605530144F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31" name="TextBox 30">
              <a:extLst>
                <a:ext uri="{FF2B5EF4-FFF2-40B4-BE49-F238E27FC236}">
                  <a16:creationId xmlns:a16="http://schemas.microsoft.com/office/drawing/2014/main" id="{2E1C7A0F-7770-C1E0-2398-3D33C60CBDF8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5Y</a:t>
              </a:r>
            </a:p>
          </xdr:txBody>
        </xdr:sp>
        <xdr:pic>
          <xdr:nvPicPr>
            <xdr:cNvPr id="32" name="Graphic 31" descr="Signal with solid fill">
              <a:extLst>
                <a:ext uri="{FF2B5EF4-FFF2-40B4-BE49-F238E27FC236}">
                  <a16:creationId xmlns:a16="http://schemas.microsoft.com/office/drawing/2014/main" id="{A44A6642-2863-5017-67E1-282BD85635F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38086</xdr:colOff>
      <xdr:row>0</xdr:row>
      <xdr:rowOff>23815</xdr:rowOff>
    </xdr:from>
    <xdr:to>
      <xdr:col>3</xdr:col>
      <xdr:colOff>357703</xdr:colOff>
      <xdr:row>4</xdr:row>
      <xdr:rowOff>141734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E7512628-B64D-4BB3-96FF-D3141F59E87E}"/>
            </a:ext>
          </a:extLst>
        </xdr:cNvPr>
        <xdr:cNvGrpSpPr/>
      </xdr:nvGrpSpPr>
      <xdr:grpSpPr>
        <a:xfrm>
          <a:off x="38086" y="23815"/>
          <a:ext cx="3647017" cy="862986"/>
          <a:chOff x="4452408" y="2237447"/>
          <a:chExt cx="3777192" cy="841819"/>
        </a:xfrm>
      </xdr:grpSpPr>
      <xdr:sp macro="" textlink="">
        <xdr:nvSpPr>
          <xdr:cNvPr id="46" name="Rectangle: Rounded Corners 45">
            <a:extLst>
              <a:ext uri="{FF2B5EF4-FFF2-40B4-BE49-F238E27FC236}">
                <a16:creationId xmlns:a16="http://schemas.microsoft.com/office/drawing/2014/main" id="{B5D91790-2314-B079-1982-CD53BA120535}"/>
              </a:ext>
            </a:extLst>
          </xdr:cNvPr>
          <xdr:cNvSpPr>
            <a:spLocks/>
          </xdr:cNvSpPr>
        </xdr:nvSpPr>
        <xdr:spPr>
          <a:xfrm>
            <a:off x="4452408" y="2244754"/>
            <a:ext cx="3777192" cy="781768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47" name="Group 46">
            <a:extLst>
              <a:ext uri="{FF2B5EF4-FFF2-40B4-BE49-F238E27FC236}">
                <a16:creationId xmlns:a16="http://schemas.microsoft.com/office/drawing/2014/main" id="{55B124F1-E4AD-84A4-E2BC-84FFF9B0FF96}"/>
              </a:ext>
            </a:extLst>
          </xdr:cNvPr>
          <xdr:cNvGrpSpPr/>
        </xdr:nvGrpSpPr>
        <xdr:grpSpPr>
          <a:xfrm>
            <a:off x="4537360" y="2271409"/>
            <a:ext cx="712479" cy="616633"/>
            <a:chOff x="7545952" y="2219211"/>
            <a:chExt cx="710140" cy="612768"/>
          </a:xfrm>
        </xdr:grpSpPr>
        <xdr:sp macro="" textlink="">
          <xdr:nvSpPr>
            <xdr:cNvPr id="65" name="Rectangle: Rounded Corners 64">
              <a:extLst>
                <a:ext uri="{FF2B5EF4-FFF2-40B4-BE49-F238E27FC236}">
                  <a16:creationId xmlns:a16="http://schemas.microsoft.com/office/drawing/2014/main" id="{5D8BFEFE-A2C2-9B32-1B68-675FDD6DED3A}"/>
                </a:ext>
              </a:extLst>
            </xdr:cNvPr>
            <xdr:cNvSpPr>
              <a:spLocks noChangeAspect="1"/>
            </xdr:cNvSpPr>
          </xdr:nvSpPr>
          <xdr:spPr>
            <a:xfrm>
              <a:off x="7545952" y="221921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66" name="Graphic 65" descr="Users with solid fill">
              <a:extLst>
                <a:ext uri="{FF2B5EF4-FFF2-40B4-BE49-F238E27FC236}">
                  <a16:creationId xmlns:a16="http://schemas.microsoft.com/office/drawing/2014/main" id="{ECC86E7A-7971-523D-5FA6-7D9101D8A0C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tretch>
              <a:fillRect/>
            </a:stretch>
          </xdr:blipFill>
          <xdr:spPr>
            <a:xfrm>
              <a:off x="7678230" y="223302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67" name="TextBox 66">
              <a:extLst>
                <a:ext uri="{FF2B5EF4-FFF2-40B4-BE49-F238E27FC236}">
                  <a16:creationId xmlns:a16="http://schemas.microsoft.com/office/drawing/2014/main" id="{CBA5133B-99CB-8F9C-C27C-9A96EFCEA20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562874" y="2624650"/>
              <a:ext cx="660408" cy="207329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Portfolio</a:t>
              </a:r>
            </a:p>
          </xdr:txBody>
        </xdr:sp>
      </xdr:grpSp>
      <xdr:sp macro="" textlink="">
        <xdr:nvSpPr>
          <xdr:cNvPr id="48" name="TextBox 47">
            <a:extLst>
              <a:ext uri="{FF2B5EF4-FFF2-40B4-BE49-F238E27FC236}">
                <a16:creationId xmlns:a16="http://schemas.microsoft.com/office/drawing/2014/main" id="{95F7E607-DC26-F36B-CE6D-3EB192D13BFE}"/>
              </a:ext>
            </a:extLst>
          </xdr:cNvPr>
          <xdr:cNvSpPr txBox="1">
            <a:spLocks noChangeAspect="1"/>
          </xdr:cNvSpPr>
        </xdr:nvSpPr>
        <xdr:spPr>
          <a:xfrm>
            <a:off x="5736029" y="2893351"/>
            <a:ext cx="1146479" cy="185915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>
                <a:latin typeface="Segoe UI" panose="020B0502040204020203" pitchFamily="34" charset="0"/>
                <a:cs typeface="Segoe UI" panose="020B0502040204020203" pitchFamily="34" charset="0"/>
              </a:rPr>
              <a:t>Data Model</a:t>
            </a:r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 Activities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49" name="Group 48">
            <a:extLst>
              <a:ext uri="{FF2B5EF4-FFF2-40B4-BE49-F238E27FC236}">
                <a16:creationId xmlns:a16="http://schemas.microsoft.com/office/drawing/2014/main" id="{61E41624-404E-22E8-F92A-3E11663308FC}"/>
              </a:ext>
            </a:extLst>
          </xdr:cNvPr>
          <xdr:cNvGrpSpPr/>
        </xdr:nvGrpSpPr>
        <xdr:grpSpPr>
          <a:xfrm>
            <a:off x="5271584" y="2269429"/>
            <a:ext cx="684660" cy="642297"/>
            <a:chOff x="2524114" y="2444753"/>
            <a:chExt cx="710140" cy="638271"/>
          </a:xfrm>
        </xdr:grpSpPr>
        <xdr:sp macro="" textlink="">
          <xdr:nvSpPr>
            <xdr:cNvPr id="62" name="Rectangle: Rounded Corners 61">
              <a:extLst>
                <a:ext uri="{FF2B5EF4-FFF2-40B4-BE49-F238E27FC236}">
                  <a16:creationId xmlns:a16="http://schemas.microsoft.com/office/drawing/2014/main" id="{462E3981-DAB7-8249-3A90-587BFE1CAA3B}"/>
                </a:ext>
              </a:extLst>
            </xdr:cNvPr>
            <xdr:cNvSpPr>
              <a:spLocks noChangeAspect="1"/>
            </xdr:cNvSpPr>
          </xdr:nvSpPr>
          <xdr:spPr>
            <a:xfrm>
              <a:off x="2524114" y="244475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63" name="TextBox 62">
              <a:extLst>
                <a:ext uri="{FF2B5EF4-FFF2-40B4-BE49-F238E27FC236}">
                  <a16:creationId xmlns:a16="http://schemas.microsoft.com/office/drawing/2014/main" id="{A911F50F-1D66-C40C-87BC-235BD14A68BB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2599247" y="2908400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Ticker</a:t>
              </a:r>
            </a:p>
          </xdr:txBody>
        </xdr:sp>
        <xdr:pic>
          <xdr:nvPicPr>
            <xdr:cNvPr id="64" name="Graphic 63" descr="Pen with solid fill">
              <a:extLst>
                <a:ext uri="{FF2B5EF4-FFF2-40B4-BE49-F238E27FC236}">
                  <a16:creationId xmlns:a16="http://schemas.microsoft.com/office/drawing/2014/main" id="{C64CEF13-8FE7-E298-CC75-261646B0764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8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9"/>
                </a:ext>
              </a:extLst>
            </a:blip>
            <a:stretch>
              <a:fillRect/>
            </a:stretch>
          </xdr:blipFill>
          <xdr:spPr>
            <a:xfrm>
              <a:off x="2651113" y="2458619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50" name="Group 49">
            <a:extLst>
              <a:ext uri="{FF2B5EF4-FFF2-40B4-BE49-F238E27FC236}">
                <a16:creationId xmlns:a16="http://schemas.microsoft.com/office/drawing/2014/main" id="{9E25CAD8-6843-C302-88AF-81933886F711}"/>
              </a:ext>
            </a:extLst>
          </xdr:cNvPr>
          <xdr:cNvGrpSpPr/>
        </xdr:nvGrpSpPr>
        <xdr:grpSpPr>
          <a:xfrm>
            <a:off x="6613361" y="2269429"/>
            <a:ext cx="840786" cy="621623"/>
            <a:chOff x="1636174" y="2164296"/>
            <a:chExt cx="872076" cy="617726"/>
          </a:xfrm>
        </xdr:grpSpPr>
        <xdr:sp macro="" textlink="">
          <xdr:nvSpPr>
            <xdr:cNvPr id="59" name="Rectangle: Rounded Corners 58">
              <a:extLst>
                <a:ext uri="{FF2B5EF4-FFF2-40B4-BE49-F238E27FC236}">
                  <a16:creationId xmlns:a16="http://schemas.microsoft.com/office/drawing/2014/main" id="{89E88086-9C65-9FDD-E902-D48F65AE0AB2}"/>
                </a:ext>
              </a:extLst>
            </xdr:cNvPr>
            <xdr:cNvSpPr>
              <a:spLocks noChangeAspect="1"/>
            </xdr:cNvSpPr>
          </xdr:nvSpPr>
          <xdr:spPr>
            <a:xfrm>
              <a:off x="1719790" y="216630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60" name="TextBox 59">
              <a:extLst>
                <a:ext uri="{FF2B5EF4-FFF2-40B4-BE49-F238E27FC236}">
                  <a16:creationId xmlns:a16="http://schemas.microsoft.com/office/drawing/2014/main" id="{A9F59778-7348-05B2-6170-53BA3120B749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36174" y="2508242"/>
              <a:ext cx="872076" cy="273780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Refresh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61" name="Graphic 60" descr="Repeat with solid fill">
              <a:extLst>
                <a:ext uri="{FF2B5EF4-FFF2-40B4-BE49-F238E27FC236}">
                  <a16:creationId xmlns:a16="http://schemas.microsoft.com/office/drawing/2014/main" id="{2187D248-5383-761B-26E7-C664098BBFF3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0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1"/>
                </a:ext>
              </a:extLst>
            </a:blip>
            <a:stretch>
              <a:fillRect/>
            </a:stretch>
          </xdr:blipFill>
          <xdr:spPr>
            <a:xfrm>
              <a:off x="1857370" y="2164296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51" name="Group 50">
            <a:extLst>
              <a:ext uri="{FF2B5EF4-FFF2-40B4-BE49-F238E27FC236}">
                <a16:creationId xmlns:a16="http://schemas.microsoft.com/office/drawing/2014/main" id="{4C09C0AA-0B7C-402A-6205-2D302FA035B5}"/>
              </a:ext>
            </a:extLst>
          </xdr:cNvPr>
          <xdr:cNvGrpSpPr/>
        </xdr:nvGrpSpPr>
        <xdr:grpSpPr>
          <a:xfrm>
            <a:off x="5980769" y="2237447"/>
            <a:ext cx="684660" cy="633680"/>
            <a:chOff x="1561041" y="7498289"/>
            <a:chExt cx="710140" cy="629708"/>
          </a:xfrm>
        </xdr:grpSpPr>
        <xdr:sp macro="" textlink="">
          <xdr:nvSpPr>
            <xdr:cNvPr id="56" name="Rectangle: Rounded Corners 55">
              <a:extLst>
                <a:ext uri="{FF2B5EF4-FFF2-40B4-BE49-F238E27FC236}">
                  <a16:creationId xmlns:a16="http://schemas.microsoft.com/office/drawing/2014/main" id="{3CD4E450-9788-4E42-ABEF-189A1B76FB78}"/>
                </a:ext>
              </a:extLst>
            </xdr:cNvPr>
            <xdr:cNvSpPr>
              <a:spLocks noChangeAspect="1"/>
            </xdr:cNvSpPr>
          </xdr:nvSpPr>
          <xdr:spPr>
            <a:xfrm>
              <a:off x="1561041" y="752676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57" name="TextBox 56">
              <a:extLst>
                <a:ext uri="{FF2B5EF4-FFF2-40B4-BE49-F238E27FC236}">
                  <a16:creationId xmlns:a16="http://schemas.microsoft.com/office/drawing/2014/main" id="{226BC0FF-4A28-3D94-639C-48F4EBDD6DE2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25595" y="7953366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Save</a:t>
              </a:r>
            </a:p>
          </xdr:txBody>
        </xdr:sp>
        <xdr:pic>
          <xdr:nvPicPr>
            <xdr:cNvPr id="58" name="Graphic 57" descr="Disk with solid fill">
              <a:extLst>
                <a:ext uri="{FF2B5EF4-FFF2-40B4-BE49-F238E27FC236}">
                  <a16:creationId xmlns:a16="http://schemas.microsoft.com/office/drawing/2014/main" id="{95246D0E-8FC7-4587-C4BF-7D257D20F71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3"/>
                </a:ext>
              </a:extLst>
            </a:blip>
            <a:stretch>
              <a:fillRect/>
            </a:stretch>
          </xdr:blipFill>
          <xdr:spPr>
            <a:xfrm>
              <a:off x="1688014" y="7498289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52" name="Group 51">
            <a:extLst>
              <a:ext uri="{FF2B5EF4-FFF2-40B4-BE49-F238E27FC236}">
                <a16:creationId xmlns:a16="http://schemas.microsoft.com/office/drawing/2014/main" id="{BAECF8F1-4B57-6C79-2ABB-DCB823434FF6}"/>
              </a:ext>
            </a:extLst>
          </xdr:cNvPr>
          <xdr:cNvGrpSpPr/>
        </xdr:nvGrpSpPr>
        <xdr:grpSpPr>
          <a:xfrm>
            <a:off x="7393968" y="2242714"/>
            <a:ext cx="768088" cy="670946"/>
            <a:chOff x="5164667" y="12530667"/>
            <a:chExt cx="710140" cy="666740"/>
          </a:xfrm>
        </xdr:grpSpPr>
        <xdr:sp macro="" textlink="">
          <xdr:nvSpPr>
            <xdr:cNvPr id="53" name="Rectangle: Rounded Corners 52">
              <a:extLst>
                <a:ext uri="{FF2B5EF4-FFF2-40B4-BE49-F238E27FC236}">
                  <a16:creationId xmlns:a16="http://schemas.microsoft.com/office/drawing/2014/main" id="{B1810397-4487-FCB9-A82F-73120E196A9F}"/>
                </a:ext>
              </a:extLst>
            </xdr:cNvPr>
            <xdr:cNvSpPr>
              <a:spLocks noChangeAspect="1"/>
            </xdr:cNvSpPr>
          </xdr:nvSpPr>
          <xdr:spPr>
            <a:xfrm>
              <a:off x="5164667" y="12559136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54" name="Graphic 53" descr="Back with solid fill">
              <a:extLst>
                <a:ext uri="{FF2B5EF4-FFF2-40B4-BE49-F238E27FC236}">
                  <a16:creationId xmlns:a16="http://schemas.microsoft.com/office/drawing/2014/main" id="{AEF58D6B-32E2-E652-A7B2-94EB0BFFA84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5"/>
                </a:ext>
              </a:extLst>
            </a:blip>
            <a:stretch>
              <a:fillRect/>
            </a:stretch>
          </xdr:blipFill>
          <xdr:spPr>
            <a:xfrm>
              <a:off x="5275799" y="1253066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55" name="TextBox 54">
              <a:extLst>
                <a:ext uri="{FF2B5EF4-FFF2-40B4-BE49-F238E27FC236}">
                  <a16:creationId xmlns:a16="http://schemas.microsoft.com/office/drawing/2014/main" id="{05405AE7-E74D-B5D0-75CB-80173D535AA2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239800" y="13022783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Export</a:t>
              </a:r>
            </a:p>
          </xdr:txBody>
        </xdr:sp>
      </xdr:grpSp>
    </xdr:grpSp>
    <xdr:clientData/>
  </xdr:twoCellAnchor>
  <xdr:twoCellAnchor editAs="absolute">
    <xdr:from>
      <xdr:col>17</xdr:col>
      <xdr:colOff>46053</xdr:colOff>
      <xdr:row>5</xdr:row>
      <xdr:rowOff>42205</xdr:rowOff>
    </xdr:from>
    <xdr:to>
      <xdr:col>21</xdr:col>
      <xdr:colOff>778933</xdr:colOff>
      <xdr:row>6</xdr:row>
      <xdr:rowOff>297731</xdr:rowOff>
    </xdr:to>
    <xdr:grpSp>
      <xdr:nvGrpSpPr>
        <xdr:cNvPr id="68" name="Group 67">
          <a:extLst>
            <a:ext uri="{FF2B5EF4-FFF2-40B4-BE49-F238E27FC236}">
              <a16:creationId xmlns:a16="http://schemas.microsoft.com/office/drawing/2014/main" id="{6757C0E8-B6D3-41DD-8535-A5B62FC3E4F8}"/>
            </a:ext>
          </a:extLst>
        </xdr:cNvPr>
        <xdr:cNvGrpSpPr/>
      </xdr:nvGrpSpPr>
      <xdr:grpSpPr>
        <a:xfrm>
          <a:off x="11730053" y="973538"/>
          <a:ext cx="3950213" cy="755060"/>
          <a:chOff x="7128152" y="14713613"/>
          <a:chExt cx="2404029" cy="755060"/>
        </a:xfrm>
      </xdr:grpSpPr>
      <xdr:sp macro="" textlink="">
        <xdr:nvSpPr>
          <xdr:cNvPr id="69" name="Rectangle: Rounded Corners 68">
            <a:extLst>
              <a:ext uri="{FF2B5EF4-FFF2-40B4-BE49-F238E27FC236}">
                <a16:creationId xmlns:a16="http://schemas.microsoft.com/office/drawing/2014/main" id="{8060C62C-7C40-3463-978B-41DCE9A0AB98}"/>
              </a:ext>
            </a:extLst>
          </xdr:cNvPr>
          <xdr:cNvSpPr/>
        </xdr:nvSpPr>
        <xdr:spPr>
          <a:xfrm>
            <a:off x="7128152" y="14713613"/>
            <a:ext cx="2404029" cy="737187"/>
          </a:xfrm>
          <a:prstGeom prst="roundRect">
            <a:avLst/>
          </a:prstGeom>
          <a:solidFill>
            <a:schemeClr val="bg2"/>
          </a:solidFill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sp macro="" textlink="">
        <xdr:nvSpPr>
          <xdr:cNvPr id="70" name="TextBox 69">
            <a:extLst>
              <a:ext uri="{FF2B5EF4-FFF2-40B4-BE49-F238E27FC236}">
                <a16:creationId xmlns:a16="http://schemas.microsoft.com/office/drawing/2014/main" id="{16820B88-B024-DBFC-6C9E-3D1A9686EB90}"/>
              </a:ext>
            </a:extLst>
          </xdr:cNvPr>
          <xdr:cNvSpPr txBox="1">
            <a:spLocks noChangeAspect="1"/>
          </xdr:cNvSpPr>
        </xdr:nvSpPr>
        <xdr:spPr>
          <a:xfrm>
            <a:off x="7262220" y="14715139"/>
            <a:ext cx="2179364" cy="272087"/>
          </a:xfrm>
          <a:prstGeom prst="rect">
            <a:avLst/>
          </a:prstGeom>
          <a:solidFill>
            <a:schemeClr val="lt1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rPr>
              <a:t>Modern</a:t>
            </a:r>
            <a:r>
              <a:rPr lang="en-US" sz="900" b="0" i="0" u="none" strike="noStrike" baseline="0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rPr>
              <a:t> Portfolio Theory Figures</a:t>
            </a:r>
            <a:endParaRPr lang="en-US" sz="900" b="0" i="0" u="none" strike="noStrike">
              <a:solidFill>
                <a:srgbClr val="000000"/>
              </a:solidFill>
              <a:latin typeface="Segoe UI" panose="020B0502040204020203" pitchFamily="34" charset="0"/>
              <a:ea typeface="Calibri"/>
              <a:cs typeface="Segoe UI" panose="020B0502040204020203" pitchFamily="34" charset="0"/>
            </a:endParaRPr>
          </a:p>
        </xdr:txBody>
      </xdr:sp>
      <xdr:sp macro="" textlink="">
        <xdr:nvSpPr>
          <xdr:cNvPr id="71" name="TextBox 70">
            <a:extLst>
              <a:ext uri="{FF2B5EF4-FFF2-40B4-BE49-F238E27FC236}">
                <a16:creationId xmlns:a16="http://schemas.microsoft.com/office/drawing/2014/main" id="{138B5B88-A465-2EF4-9009-C6F9564745E2}"/>
              </a:ext>
            </a:extLst>
          </xdr:cNvPr>
          <xdr:cNvSpPr txBox="1">
            <a:spLocks noChangeAspect="1"/>
          </xdr:cNvSpPr>
        </xdr:nvSpPr>
        <xdr:spPr>
          <a:xfrm>
            <a:off x="7362095" y="15001400"/>
            <a:ext cx="859978" cy="291086"/>
          </a:xfrm>
          <a:prstGeom prst="rect">
            <a:avLst/>
          </a:prstGeom>
          <a:solidFill>
            <a:sysClr val="window" lastClr="FFFFFF">
              <a:alpha val="0"/>
            </a:sys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marL="0" indent="0" algn="ctr"/>
            <a:fld id="{0F5DBA04-3D0B-436A-B523-9B40A3343DAA}" type="TxLink">
              <a:rPr lang="en-US" sz="1600" b="1" i="0" u="none" strike="noStrike">
                <a:solidFill>
                  <a:schemeClr val="tx1"/>
                </a:solidFill>
                <a:latin typeface="Calibri"/>
                <a:ea typeface="Calibri"/>
                <a:cs typeface="Calibri"/>
              </a:rPr>
              <a:pPr marL="0" indent="0" algn="ctr"/>
              <a:t>4.8%</a:t>
            </a:fld>
            <a:endParaRPr lang="en-US" sz="1600" b="1" i="0" u="none" strike="noStrike">
              <a:solidFill>
                <a:schemeClr val="tx1"/>
              </a:solidFill>
              <a:latin typeface="Calibri"/>
              <a:ea typeface="Calibri"/>
              <a:cs typeface="Calibri"/>
            </a:endParaRPr>
          </a:p>
        </xdr:txBody>
      </xdr:sp>
      <xdr:sp macro="" textlink="">
        <xdr:nvSpPr>
          <xdr:cNvPr id="72" name="TextBox 71">
            <a:extLst>
              <a:ext uri="{FF2B5EF4-FFF2-40B4-BE49-F238E27FC236}">
                <a16:creationId xmlns:a16="http://schemas.microsoft.com/office/drawing/2014/main" id="{B92C2E0A-1C12-3E6F-48D9-C3976342A84F}"/>
              </a:ext>
            </a:extLst>
          </xdr:cNvPr>
          <xdr:cNvSpPr txBox="1">
            <a:spLocks noChangeAspect="1"/>
          </xdr:cNvSpPr>
        </xdr:nvSpPr>
        <xdr:spPr>
          <a:xfrm>
            <a:off x="7247006" y="15231501"/>
            <a:ext cx="1051174" cy="228729"/>
          </a:xfrm>
          <a:prstGeom prst="rect">
            <a:avLst/>
          </a:prstGeom>
          <a:solidFill>
            <a:schemeClr val="lt1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fld id="{6E288D78-66A4-48FB-A971-D8E3AD978182}" type="TxLink">
              <a:rPr lang="en-US" sz="1100" b="0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RiskFree Avg Return</a:t>
            </a:fld>
            <a:endParaRPr lang="en-US" sz="900" b="0" i="0" u="none" strike="noStrike">
              <a:solidFill>
                <a:schemeClr val="tx1"/>
              </a:solidFill>
              <a:latin typeface="Calibri"/>
              <a:ea typeface="Calibri"/>
              <a:cs typeface="Calibri"/>
            </a:endParaRPr>
          </a:p>
        </xdr:txBody>
      </xdr:sp>
      <xdr:sp macro="" textlink="">
        <xdr:nvSpPr>
          <xdr:cNvPr id="73" name="TextBox 72">
            <a:extLst>
              <a:ext uri="{FF2B5EF4-FFF2-40B4-BE49-F238E27FC236}">
                <a16:creationId xmlns:a16="http://schemas.microsoft.com/office/drawing/2014/main" id="{DECD1C50-290F-BDBB-1FE4-F9F5AD8198F6}"/>
              </a:ext>
            </a:extLst>
          </xdr:cNvPr>
          <xdr:cNvSpPr txBox="1">
            <a:spLocks noChangeAspect="1"/>
          </xdr:cNvSpPr>
        </xdr:nvSpPr>
        <xdr:spPr>
          <a:xfrm>
            <a:off x="8200404" y="15233507"/>
            <a:ext cx="1080756" cy="235166"/>
          </a:xfrm>
          <a:prstGeom prst="rect">
            <a:avLst/>
          </a:prstGeom>
          <a:solidFill>
            <a:schemeClr val="lt1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US" b="0" i="0" u="none" strike="noStrike">
                <a:latin typeface="Calibri"/>
                <a:ea typeface="Calibri"/>
                <a:cs typeface="Calibri"/>
              </a:rPr>
              <a:t>Benchmark</a:t>
            </a:r>
          </a:p>
        </xdr:txBody>
      </xdr:sp>
      <xdr:sp macro="" textlink="">
        <xdr:nvSpPr>
          <xdr:cNvPr id="74" name="TextBox 73">
            <a:extLst>
              <a:ext uri="{FF2B5EF4-FFF2-40B4-BE49-F238E27FC236}">
                <a16:creationId xmlns:a16="http://schemas.microsoft.com/office/drawing/2014/main" id="{BFFD9B99-EAEC-6E09-353C-DDE5ABDF0CF0}"/>
              </a:ext>
            </a:extLst>
          </xdr:cNvPr>
          <xdr:cNvSpPr txBox="1">
            <a:spLocks noChangeAspect="1"/>
          </xdr:cNvSpPr>
        </xdr:nvSpPr>
        <xdr:spPr>
          <a:xfrm>
            <a:off x="8318810" y="15011107"/>
            <a:ext cx="859978" cy="291086"/>
          </a:xfrm>
          <a:prstGeom prst="rect">
            <a:avLst/>
          </a:prstGeom>
          <a:solidFill>
            <a:sysClr val="window" lastClr="FFFFFF">
              <a:alpha val="0"/>
            </a:sys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marL="0" indent="0" algn="ctr"/>
            <a:fld id="{D064D237-77CF-46A1-BF3D-46EB8B697571}" type="TxLink">
              <a:rPr lang="en-US" sz="1600" b="1" i="0" u="none" strike="noStrike">
                <a:solidFill>
                  <a:schemeClr val="tx1"/>
                </a:solidFill>
                <a:latin typeface="Calibri"/>
                <a:ea typeface="Calibri"/>
                <a:cs typeface="Calibri"/>
              </a:rPr>
              <a:pPr marL="0" indent="0" algn="ctr"/>
              <a:t>8.6%</a:t>
            </a:fld>
            <a:endParaRPr lang="en-US" sz="1600" b="1" i="0" u="none" strike="noStrike">
              <a:solidFill>
                <a:schemeClr val="tx1"/>
              </a:solidFill>
              <a:latin typeface="Calibri"/>
              <a:ea typeface="Calibri"/>
              <a:cs typeface="Calibri"/>
            </a:endParaRPr>
          </a:p>
        </xdr:txBody>
      </xdr:sp>
    </xdr:grpSp>
    <xdr:clientData/>
  </xdr:twoCellAnchor>
  <xdr:twoCellAnchor editAs="absolute">
    <xdr:from>
      <xdr:col>0</xdr:col>
      <xdr:colOff>33867</xdr:colOff>
      <xdr:row>4</xdr:row>
      <xdr:rowOff>152399</xdr:rowOff>
    </xdr:from>
    <xdr:to>
      <xdr:col>15</xdr:col>
      <xdr:colOff>626533</xdr:colOff>
      <xdr:row>7</xdr:row>
      <xdr:rowOff>640</xdr:rowOff>
    </xdr:to>
    <xdr:grpSp>
      <xdr:nvGrpSpPr>
        <xdr:cNvPr id="75" name="Group 74">
          <a:extLst>
            <a:ext uri="{FF2B5EF4-FFF2-40B4-BE49-F238E27FC236}">
              <a16:creationId xmlns:a16="http://schemas.microsoft.com/office/drawing/2014/main" id="{25EE4538-938B-4F38-818D-031F99BB6C90}"/>
            </a:ext>
          </a:extLst>
        </xdr:cNvPr>
        <xdr:cNvGrpSpPr>
          <a:grpSpLocks noChangeAspect="1"/>
        </xdr:cNvGrpSpPr>
      </xdr:nvGrpSpPr>
      <xdr:grpSpPr>
        <a:xfrm>
          <a:off x="33867" y="897466"/>
          <a:ext cx="11446933" cy="847307"/>
          <a:chOff x="37024" y="14647166"/>
          <a:chExt cx="9491705" cy="846461"/>
        </a:xfrm>
      </xdr:grpSpPr>
      <xdr:grpSp>
        <xdr:nvGrpSpPr>
          <xdr:cNvPr id="76" name="Group 75">
            <a:extLst>
              <a:ext uri="{FF2B5EF4-FFF2-40B4-BE49-F238E27FC236}">
                <a16:creationId xmlns:a16="http://schemas.microsoft.com/office/drawing/2014/main" id="{4AF25B0F-6CA3-3A95-370C-7951E25C0842}"/>
              </a:ext>
            </a:extLst>
          </xdr:cNvPr>
          <xdr:cNvGrpSpPr/>
        </xdr:nvGrpSpPr>
        <xdr:grpSpPr>
          <a:xfrm>
            <a:off x="2875186" y="14705275"/>
            <a:ext cx="4198697" cy="750014"/>
            <a:chOff x="3051271" y="14566210"/>
            <a:chExt cx="4459192" cy="741092"/>
          </a:xfrm>
        </xdr:grpSpPr>
        <xdr:sp macro="" textlink="">
          <xdr:nvSpPr>
            <xdr:cNvPr id="97" name="Rectangle: Rounded Corners 96">
              <a:extLst>
                <a:ext uri="{FF2B5EF4-FFF2-40B4-BE49-F238E27FC236}">
                  <a16:creationId xmlns:a16="http://schemas.microsoft.com/office/drawing/2014/main" id="{97546061-C88A-9344-5E68-392FCE5A6E3A}"/>
                </a:ext>
              </a:extLst>
            </xdr:cNvPr>
            <xdr:cNvSpPr/>
          </xdr:nvSpPr>
          <xdr:spPr>
            <a:xfrm>
              <a:off x="3051271" y="14566210"/>
              <a:ext cx="4459192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CA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98" name="TextBox 97">
              <a:extLst>
                <a:ext uri="{FF2B5EF4-FFF2-40B4-BE49-F238E27FC236}">
                  <a16:creationId xmlns:a16="http://schemas.microsoft.com/office/drawing/2014/main" id="{4F3D30E9-96F1-09D2-4D42-17058E869CB3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4288155" y="14615517"/>
              <a:ext cx="1701219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Clear Ledger Analytics </a:t>
              </a:r>
            </a:p>
          </xdr:txBody>
        </xdr:sp>
        <xdr:sp macro="" textlink="">
          <xdr:nvSpPr>
            <xdr:cNvPr id="99" name="TextBox 98">
              <a:extLst>
                <a:ext uri="{FF2B5EF4-FFF2-40B4-BE49-F238E27FC236}">
                  <a16:creationId xmlns:a16="http://schemas.microsoft.com/office/drawing/2014/main" id="{B878AE6E-826C-1957-A516-09C91E361D96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390899" y="15068081"/>
              <a:ext cx="3814761" cy="239221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fld id="{2B6F5BFF-AD0C-42E9-A115-1FB45DD57303}" type="TxLink">
                <a:rPr lang="en-US" sz="11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ctr"/>
                <a:t>Analysis Period : 2021-08-06   To : 2026-08-06</a:t>
              </a:fld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sp macro="" textlink="">
          <xdr:nvSpPr>
            <xdr:cNvPr id="100" name="TextBox 99">
              <a:extLst>
                <a:ext uri="{FF2B5EF4-FFF2-40B4-BE49-F238E27FC236}">
                  <a16:creationId xmlns:a16="http://schemas.microsoft.com/office/drawing/2014/main" id="{3928763C-19E0-9B1E-425D-C5C4E76EB15B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379505" y="14866157"/>
              <a:ext cx="3596222" cy="262972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fld id="{EB28F277-F0A7-4739-AEAB-E13E600E944F}" type="TxLink">
                <a:rPr lang="en-US" sz="18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ctr"/>
                <a:t>Model-Berkshire</a:t>
              </a:fld>
              <a:endParaRPr lang="en-US" sz="18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77" name="Group 76">
            <a:extLst>
              <a:ext uri="{FF2B5EF4-FFF2-40B4-BE49-F238E27FC236}">
                <a16:creationId xmlns:a16="http://schemas.microsoft.com/office/drawing/2014/main" id="{D8490A71-39B8-1EE8-C62F-B8A6966823D0}"/>
              </a:ext>
            </a:extLst>
          </xdr:cNvPr>
          <xdr:cNvGrpSpPr/>
        </xdr:nvGrpSpPr>
        <xdr:grpSpPr>
          <a:xfrm>
            <a:off x="37024" y="14713591"/>
            <a:ext cx="2768870" cy="747366"/>
            <a:chOff x="37024" y="14574427"/>
            <a:chExt cx="2940656" cy="738476"/>
          </a:xfrm>
        </xdr:grpSpPr>
        <xdr:sp macro="" textlink="">
          <xdr:nvSpPr>
            <xdr:cNvPr id="92" name="Rectangle: Rounded Corners 91">
              <a:extLst>
                <a:ext uri="{FF2B5EF4-FFF2-40B4-BE49-F238E27FC236}">
                  <a16:creationId xmlns:a16="http://schemas.microsoft.com/office/drawing/2014/main" id="{097B1F88-76B4-171F-8FFF-BEA9D209CD53}"/>
                </a:ext>
              </a:extLst>
            </xdr:cNvPr>
            <xdr:cNvSpPr/>
          </xdr:nvSpPr>
          <xdr:spPr>
            <a:xfrm>
              <a:off x="37024" y="14574427"/>
              <a:ext cx="2940656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93" name="TextBox 92">
              <a:extLst>
                <a:ext uri="{FF2B5EF4-FFF2-40B4-BE49-F238E27FC236}">
                  <a16:creationId xmlns:a16="http://schemas.microsoft.com/office/drawing/2014/main" id="{163DB405-3941-E839-A845-33691D6FAA0E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90555" y="14608062"/>
              <a:ext cx="1764394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Porfolio Dashboard</a:t>
              </a:r>
            </a:p>
          </xdr:txBody>
        </xdr:sp>
        <xdr:sp macro="" textlink="">
          <xdr:nvSpPr>
            <xdr:cNvPr id="94" name="TextBox 93">
              <a:extLst>
                <a:ext uri="{FF2B5EF4-FFF2-40B4-BE49-F238E27FC236}">
                  <a16:creationId xmlns:a16="http://schemas.microsoft.com/office/drawing/2014/main" id="{665EFB1B-E169-EBC5-9224-BBABBC6C3D21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00833" y="15097125"/>
              <a:ext cx="1242279" cy="215778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Net Asset Value</a:t>
              </a:r>
            </a:p>
          </xdr:txBody>
        </xdr:sp>
        <xdr:sp macro="" textlink="">
          <xdr:nvSpPr>
            <xdr:cNvPr id="95" name="TextBox 94">
              <a:extLst>
                <a:ext uri="{FF2B5EF4-FFF2-40B4-BE49-F238E27FC236}">
                  <a16:creationId xmlns:a16="http://schemas.microsoft.com/office/drawing/2014/main" id="{1ED265B0-48B7-358E-BA88-7F5C4AF14716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204788" y="14812825"/>
              <a:ext cx="1633516" cy="301503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r"/>
              <a:fld id="{C1CD5FAC-BDE1-44DD-8868-B7AE5609E84F}" type="TxLink">
                <a:rPr lang="en-US" sz="16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r"/>
                <a:t>3,340,365</a:t>
              </a:fld>
              <a:endParaRPr lang="en-US" sz="16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sp macro="" textlink="">
          <xdr:nvSpPr>
            <xdr:cNvPr id="96" name="TextBox 95">
              <a:extLst>
                <a:ext uri="{FF2B5EF4-FFF2-40B4-BE49-F238E27FC236}">
                  <a16:creationId xmlns:a16="http://schemas.microsoft.com/office/drawing/2014/main" id="{1AAB69A8-0209-F289-E7DE-6B3F1F6F3CFE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784792" y="14860574"/>
              <a:ext cx="534526" cy="25375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l"/>
              <a:fld id="{DACF4337-63BC-4FED-9749-893DFC377543}" type="TxLink">
                <a:rPr lang="en-US" sz="12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l"/>
                <a:t>USD</a:t>
              </a:fld>
              <a:endParaRPr lang="en-US" sz="12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78" name="Group 77">
            <a:extLst>
              <a:ext uri="{FF2B5EF4-FFF2-40B4-BE49-F238E27FC236}">
                <a16:creationId xmlns:a16="http://schemas.microsoft.com/office/drawing/2014/main" id="{7141DB62-76EF-5499-B5C5-423B4F98DF02}"/>
              </a:ext>
            </a:extLst>
          </xdr:cNvPr>
          <xdr:cNvGrpSpPr/>
        </xdr:nvGrpSpPr>
        <xdr:grpSpPr>
          <a:xfrm>
            <a:off x="7067431" y="14647166"/>
            <a:ext cx="2461298" cy="846461"/>
            <a:chOff x="7280791" y="14647166"/>
            <a:chExt cx="2461298" cy="846461"/>
          </a:xfrm>
        </xdr:grpSpPr>
        <xdr:grpSp>
          <xdr:nvGrpSpPr>
            <xdr:cNvPr id="79" name="Group 78">
              <a:extLst>
                <a:ext uri="{FF2B5EF4-FFF2-40B4-BE49-F238E27FC236}">
                  <a16:creationId xmlns:a16="http://schemas.microsoft.com/office/drawing/2014/main" id="{839E6EDD-7A0E-B5D2-F69A-7E23BD7308E6}"/>
                </a:ext>
              </a:extLst>
            </xdr:cNvPr>
            <xdr:cNvGrpSpPr/>
          </xdr:nvGrpSpPr>
          <xdr:grpSpPr>
            <a:xfrm>
              <a:off x="7280791" y="14698980"/>
              <a:ext cx="2461298" cy="794647"/>
              <a:chOff x="7257931" y="14721840"/>
              <a:chExt cx="2461298" cy="794647"/>
            </a:xfrm>
          </xdr:grpSpPr>
          <xdr:sp macro="" textlink="">
            <xdr:nvSpPr>
              <xdr:cNvPr id="81" name="Rectangle: Rounded Corners 80">
                <a:extLst>
                  <a:ext uri="{FF2B5EF4-FFF2-40B4-BE49-F238E27FC236}">
                    <a16:creationId xmlns:a16="http://schemas.microsoft.com/office/drawing/2014/main" id="{86F0F8E4-7E77-FF02-3DD3-DABFAE577E31}"/>
                  </a:ext>
                </a:extLst>
              </xdr:cNvPr>
              <xdr:cNvSpPr/>
            </xdr:nvSpPr>
            <xdr:spPr>
              <a:xfrm>
                <a:off x="7315200" y="14721840"/>
                <a:ext cx="2404029" cy="737187"/>
              </a:xfrm>
              <a:prstGeom prst="roundRect">
                <a:avLst/>
              </a:prstGeom>
              <a:solidFill>
                <a:schemeClr val="bg2"/>
              </a:solidFill>
            </xdr:spPr>
            <xdr:style>
              <a:lnRef idx="1">
                <a:schemeClr val="accent3"/>
              </a:lnRef>
              <a:fillRef idx="2">
                <a:schemeClr val="accent3"/>
              </a:fillRef>
              <a:effectRef idx="1">
                <a:schemeClr val="accent3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CA" sz="1100"/>
              </a:p>
            </xdr:txBody>
          </xdr:sp>
          <xdr:grpSp>
            <xdr:nvGrpSpPr>
              <xdr:cNvPr id="82" name="Group 81">
                <a:extLst>
                  <a:ext uri="{FF2B5EF4-FFF2-40B4-BE49-F238E27FC236}">
                    <a16:creationId xmlns:a16="http://schemas.microsoft.com/office/drawing/2014/main" id="{8D4B2059-166A-E9C2-1BF7-16C249AA4ED5}"/>
                  </a:ext>
                </a:extLst>
              </xdr:cNvPr>
              <xdr:cNvGrpSpPr/>
            </xdr:nvGrpSpPr>
            <xdr:grpSpPr>
              <a:xfrm>
                <a:off x="8064239" y="14871616"/>
                <a:ext cx="726497" cy="644871"/>
                <a:chOff x="10694495" y="19096951"/>
                <a:chExt cx="771526" cy="637224"/>
              </a:xfrm>
            </xdr:grpSpPr>
            <xdr:pic>
              <xdr:nvPicPr>
                <xdr:cNvPr id="90" name="Graphic 89" descr="Clipboard Partially Checked with solid fill">
                  <a:extLst>
                    <a:ext uri="{FF2B5EF4-FFF2-40B4-BE49-F238E27FC236}">
                      <a16:creationId xmlns:a16="http://schemas.microsoft.com/office/drawing/2014/main" id="{77495F12-E4C1-1651-7712-705155715D16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6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7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828130" y="19096951"/>
                  <a:ext cx="497239" cy="465623"/>
                </a:xfrm>
                <a:prstGeom prst="rect">
                  <a:avLst/>
                </a:prstGeom>
              </xdr:spPr>
            </xdr:pic>
            <xdr:sp macro="" textlink="">
              <xdr:nvSpPr>
                <xdr:cNvPr id="91" name="TextBox 90">
                  <a:extLst>
                    <a:ext uri="{FF2B5EF4-FFF2-40B4-BE49-F238E27FC236}">
                      <a16:creationId xmlns:a16="http://schemas.microsoft.com/office/drawing/2014/main" id="{73D5D8EF-350B-2685-D6C3-31788D3295ED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0694495" y="19488913"/>
                  <a:ext cx="771526" cy="24526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85058BAE-BF93-44E2-8FCF-60281232FFCB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VALID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  <xdr:grpSp>
            <xdr:nvGrpSpPr>
              <xdr:cNvPr id="83" name="Group 82">
                <a:extLst>
                  <a:ext uri="{FF2B5EF4-FFF2-40B4-BE49-F238E27FC236}">
                    <a16:creationId xmlns:a16="http://schemas.microsoft.com/office/drawing/2014/main" id="{FA9C2355-4173-D371-ACF6-ADB2C1B748F2}"/>
                  </a:ext>
                </a:extLst>
              </xdr:cNvPr>
              <xdr:cNvGrpSpPr/>
            </xdr:nvGrpSpPr>
            <xdr:grpSpPr>
              <a:xfrm>
                <a:off x="7257931" y="14851529"/>
                <a:ext cx="837891" cy="634486"/>
                <a:chOff x="9896461" y="17988013"/>
                <a:chExt cx="889824" cy="626962"/>
              </a:xfrm>
            </xdr:grpSpPr>
            <xdr:pic>
              <xdr:nvPicPr>
                <xdr:cNvPr id="87" name="Graphic 86" descr="Monthly calendar with solid fill">
                  <a:extLst>
                    <a:ext uri="{FF2B5EF4-FFF2-40B4-BE49-F238E27FC236}">
                      <a16:creationId xmlns:a16="http://schemas.microsoft.com/office/drawing/2014/main" id="{3F948D7E-3989-24E7-16E3-A9F2024970F7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8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9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115206" y="17988013"/>
                  <a:ext cx="423316" cy="392901"/>
                </a:xfrm>
                <a:prstGeom prst="rect">
                  <a:avLst/>
                </a:prstGeom>
              </xdr:spPr>
            </xdr:pic>
            <xdr:sp macro="" textlink="">
              <xdr:nvSpPr>
                <xdr:cNvPr id="88" name="TextBox 87">
                  <a:extLst>
                    <a:ext uri="{FF2B5EF4-FFF2-40B4-BE49-F238E27FC236}">
                      <a16:creationId xmlns:a16="http://schemas.microsoft.com/office/drawing/2014/main" id="{815D4F06-7A18-AEAA-AF56-2DCAAAFB9A4B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967111" y="18409530"/>
                  <a:ext cx="819174" cy="205445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5C6B895A-9EC7-403C-8E0B-C7337D22F832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2026-08-31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89" name="TextBox 88">
                  <a:extLst>
                    <a:ext uri="{FF2B5EF4-FFF2-40B4-BE49-F238E27FC236}">
                      <a16:creationId xmlns:a16="http://schemas.microsoft.com/office/drawing/2014/main" id="{C23562D3-39B4-9230-C1E0-64401EFF59F6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896461" y="18298593"/>
                  <a:ext cx="863261" cy="18619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r>
                    <a:rPr lang="en-US" sz="8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t>Expires</a:t>
                  </a:r>
                </a:p>
              </xdr:txBody>
            </xdr:sp>
          </xdr:grpSp>
          <xdr:grpSp>
            <xdr:nvGrpSpPr>
              <xdr:cNvPr id="84" name="Group 83">
                <a:extLst>
                  <a:ext uri="{FF2B5EF4-FFF2-40B4-BE49-F238E27FC236}">
                    <a16:creationId xmlns:a16="http://schemas.microsoft.com/office/drawing/2014/main" id="{B70274FD-C5A8-9C43-D7E7-2541CA34042C}"/>
                  </a:ext>
                </a:extLst>
              </xdr:cNvPr>
              <xdr:cNvGrpSpPr/>
            </xdr:nvGrpSpPr>
            <xdr:grpSpPr>
              <a:xfrm>
                <a:off x="8729053" y="14840493"/>
                <a:ext cx="910310" cy="665140"/>
                <a:chOff x="12620607" y="19369079"/>
                <a:chExt cx="966787" cy="657228"/>
              </a:xfrm>
            </xdr:grpSpPr>
            <xdr:pic>
              <xdr:nvPicPr>
                <xdr:cNvPr id="85" name="Picture 84" descr="Single gear with solid fill">
                  <a:extLst>
                    <a:ext uri="{FF2B5EF4-FFF2-40B4-BE49-F238E27FC236}">
                      <a16:creationId xmlns:a16="http://schemas.microsoft.com/office/drawing/2014/main" id="{546CA325-CB19-33AC-F589-840DDC4CABE5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0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</a:blip>
                <a:stretch>
                  <a:fillRect/>
                </a:stretch>
              </xdr:blipFill>
              <xdr:spPr>
                <a:xfrm>
                  <a:off x="12820634" y="19369079"/>
                  <a:ext cx="504000" cy="504000"/>
                </a:xfrm>
                <a:prstGeom prst="rect">
                  <a:avLst/>
                </a:prstGeom>
              </xdr:spPr>
            </xdr:pic>
            <xdr:sp macro="" textlink="">
              <xdr:nvSpPr>
                <xdr:cNvPr id="86" name="TextBox 85">
                  <a:extLst>
                    <a:ext uri="{FF2B5EF4-FFF2-40B4-BE49-F238E27FC236}">
                      <a16:creationId xmlns:a16="http://schemas.microsoft.com/office/drawing/2014/main" id="{58D63612-F460-3238-A1DC-D89A8EFFF9C3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2620607" y="19763660"/>
                  <a:ext cx="966787" cy="262647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fld id="{9AA1E687-C9F8-4057-861D-92CDC185E9F4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Version 1.0.22</a:t>
                  </a:fld>
                  <a:endPara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</xdr:grpSp>
        <xdr:sp macro="" textlink="">
          <xdr:nvSpPr>
            <xdr:cNvPr id="80" name="TextBox 79">
              <a:extLst>
                <a:ext uri="{FF2B5EF4-FFF2-40B4-BE49-F238E27FC236}">
                  <a16:creationId xmlns:a16="http://schemas.microsoft.com/office/drawing/2014/main" id="{61354065-D1A3-D16D-A0CB-FF0F1728EF16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395928" y="14647166"/>
              <a:ext cx="2179364" cy="272087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License Details</a:t>
              </a:r>
            </a:p>
          </xdr:txBody>
        </xdr:sp>
      </xdr:grpSp>
    </xdr:grpSp>
    <xdr:clientData/>
  </xdr:twoCellAnchor>
  <xdr:twoCellAnchor>
    <xdr:from>
      <xdr:col>14</xdr:col>
      <xdr:colOff>76198</xdr:colOff>
      <xdr:row>0</xdr:row>
      <xdr:rowOff>67736</xdr:rowOff>
    </xdr:from>
    <xdr:to>
      <xdr:col>18</xdr:col>
      <xdr:colOff>49409</xdr:colOff>
      <xdr:row>4</xdr:row>
      <xdr:rowOff>144777</xdr:rowOff>
    </xdr:to>
    <xdr:grpSp>
      <xdr:nvGrpSpPr>
        <xdr:cNvPr id="101" name="Group 100">
          <a:extLst>
            <a:ext uri="{FF2B5EF4-FFF2-40B4-BE49-F238E27FC236}">
              <a16:creationId xmlns:a16="http://schemas.microsoft.com/office/drawing/2014/main" id="{1038CB61-EEB4-4BE5-87F2-46ED4D529D3B}"/>
            </a:ext>
          </a:extLst>
        </xdr:cNvPr>
        <xdr:cNvGrpSpPr/>
      </xdr:nvGrpSpPr>
      <xdr:grpSpPr>
        <a:xfrm>
          <a:off x="10278531" y="67736"/>
          <a:ext cx="2259211" cy="822108"/>
          <a:chOff x="11113888" y="12519660"/>
          <a:chExt cx="2259211" cy="822108"/>
        </a:xfrm>
      </xdr:grpSpPr>
      <xdr:sp macro="" textlink="">
        <xdr:nvSpPr>
          <xdr:cNvPr id="102" name="Rectangle: Rounded Corners 101">
            <a:extLst>
              <a:ext uri="{FF2B5EF4-FFF2-40B4-BE49-F238E27FC236}">
                <a16:creationId xmlns:a16="http://schemas.microsoft.com/office/drawing/2014/main" id="{FCE6224C-A3BC-95A2-09FA-928814AB81E1}"/>
              </a:ext>
            </a:extLst>
          </xdr:cNvPr>
          <xdr:cNvSpPr>
            <a:spLocks/>
          </xdr:cNvSpPr>
        </xdr:nvSpPr>
        <xdr:spPr>
          <a:xfrm>
            <a:off x="11113888" y="12519660"/>
            <a:ext cx="2259211" cy="782627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103" name="Group 102">
            <a:extLst>
              <a:ext uri="{FF2B5EF4-FFF2-40B4-BE49-F238E27FC236}">
                <a16:creationId xmlns:a16="http://schemas.microsoft.com/office/drawing/2014/main" id="{0087B3E5-2160-36F9-3938-3AC86B4E4900}"/>
              </a:ext>
            </a:extLst>
          </xdr:cNvPr>
          <xdr:cNvGrpSpPr/>
        </xdr:nvGrpSpPr>
        <xdr:grpSpPr>
          <a:xfrm>
            <a:off x="11871960" y="12534900"/>
            <a:ext cx="677818" cy="618084"/>
            <a:chOff x="14020800" y="13799820"/>
            <a:chExt cx="677818" cy="618084"/>
          </a:xfrm>
        </xdr:grpSpPr>
        <xdr:sp macro="" textlink="">
          <xdr:nvSpPr>
            <xdr:cNvPr id="115" name="Rectangle: Rounded Corners 114">
              <a:extLst>
                <a:ext uri="{FF2B5EF4-FFF2-40B4-BE49-F238E27FC236}">
                  <a16:creationId xmlns:a16="http://schemas.microsoft.com/office/drawing/2014/main" id="{4D595385-97E5-627A-3D9B-80A9C3D68FD5}"/>
                </a:ext>
              </a:extLst>
            </xdr:cNvPr>
            <xdr:cNvSpPr>
              <a:spLocks noChangeAspect="1"/>
            </xdr:cNvSpPr>
          </xdr:nvSpPr>
          <xdr:spPr>
            <a:xfrm>
              <a:off x="14020800" y="1379982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116" name="Group 115">
              <a:extLst>
                <a:ext uri="{FF2B5EF4-FFF2-40B4-BE49-F238E27FC236}">
                  <a16:creationId xmlns:a16="http://schemas.microsoft.com/office/drawing/2014/main" id="{E6DBF6D9-036C-EC44-DB8F-68B68A2F74E8}"/>
                </a:ext>
              </a:extLst>
            </xdr:cNvPr>
            <xdr:cNvGrpSpPr/>
          </xdr:nvGrpSpPr>
          <xdr:grpSpPr>
            <a:xfrm>
              <a:off x="14039491" y="13807427"/>
              <a:ext cx="638475" cy="610477"/>
              <a:chOff x="14016631" y="13967447"/>
              <a:chExt cx="638475" cy="610477"/>
            </a:xfrm>
          </xdr:grpSpPr>
          <xdr:sp macro="" textlink="">
            <xdr:nvSpPr>
              <xdr:cNvPr id="117" name="TextBox 116">
                <a:extLst>
                  <a:ext uri="{FF2B5EF4-FFF2-40B4-BE49-F238E27FC236}">
                    <a16:creationId xmlns:a16="http://schemas.microsoft.com/office/drawing/2014/main" id="{68E04D93-C798-473C-3469-24418FA76848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4016631" y="14361959"/>
                <a:ext cx="638475" cy="215965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Website</a:t>
                </a:r>
              </a:p>
            </xdr:txBody>
          </xdr:sp>
          <xdr:pic>
            <xdr:nvPicPr>
              <xdr:cNvPr id="118" name="Graphic 117" descr="World with solid fill">
                <a:extLst>
                  <a:ext uri="{FF2B5EF4-FFF2-40B4-BE49-F238E27FC236}">
                    <a16:creationId xmlns:a16="http://schemas.microsoft.com/office/drawing/2014/main" id="{C38B35FF-DA8C-8CA6-1F9F-B0BE1D1D3BD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1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2"/>
                  </a:ext>
                </a:extLst>
              </a:blip>
              <a:stretch>
                <a:fillRect/>
              </a:stretch>
            </xdr:blipFill>
            <xdr:spPr>
              <a:xfrm>
                <a:off x="14100544" y="13967447"/>
                <a:ext cx="440661" cy="473634"/>
              </a:xfrm>
              <a:prstGeom prst="rect">
                <a:avLst/>
              </a:prstGeom>
            </xdr:spPr>
          </xdr:pic>
        </xdr:grpSp>
      </xdr:grpSp>
      <xdr:grpSp>
        <xdr:nvGrpSpPr>
          <xdr:cNvPr id="104" name="Group 103">
            <a:extLst>
              <a:ext uri="{FF2B5EF4-FFF2-40B4-BE49-F238E27FC236}">
                <a16:creationId xmlns:a16="http://schemas.microsoft.com/office/drawing/2014/main" id="{98F0B5DE-12DA-FBA9-8E08-5D7856B9593D}"/>
              </a:ext>
            </a:extLst>
          </xdr:cNvPr>
          <xdr:cNvGrpSpPr/>
        </xdr:nvGrpSpPr>
        <xdr:grpSpPr>
          <a:xfrm>
            <a:off x="12578809" y="12530892"/>
            <a:ext cx="709501" cy="625329"/>
            <a:chOff x="14057089" y="13483392"/>
            <a:chExt cx="709501" cy="625329"/>
          </a:xfrm>
        </xdr:grpSpPr>
        <xdr:sp macro="" textlink="">
          <xdr:nvSpPr>
            <xdr:cNvPr id="111" name="Rectangle: Rounded Corners 110">
              <a:extLst>
                <a:ext uri="{FF2B5EF4-FFF2-40B4-BE49-F238E27FC236}">
                  <a16:creationId xmlns:a16="http://schemas.microsoft.com/office/drawing/2014/main" id="{04F7AEAC-C961-886A-8B4A-7AA576D36B96}"/>
                </a:ext>
              </a:extLst>
            </xdr:cNvPr>
            <xdr:cNvSpPr>
              <a:spLocks noChangeAspect="1"/>
            </xdr:cNvSpPr>
          </xdr:nvSpPr>
          <xdr:spPr>
            <a:xfrm>
              <a:off x="14063777" y="1350264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112" name="Group 111">
              <a:extLst>
                <a:ext uri="{FF2B5EF4-FFF2-40B4-BE49-F238E27FC236}">
                  <a16:creationId xmlns:a16="http://schemas.microsoft.com/office/drawing/2014/main" id="{A8998C81-151F-7950-F938-AB3FAD49050F}"/>
                </a:ext>
              </a:extLst>
            </xdr:cNvPr>
            <xdr:cNvGrpSpPr/>
          </xdr:nvGrpSpPr>
          <xdr:grpSpPr>
            <a:xfrm>
              <a:off x="14057089" y="13483392"/>
              <a:ext cx="709501" cy="625329"/>
              <a:chOff x="13935169" y="14847372"/>
              <a:chExt cx="709501" cy="625329"/>
            </a:xfrm>
          </xdr:grpSpPr>
          <xdr:pic>
            <xdr:nvPicPr>
              <xdr:cNvPr id="113" name="Graphic 112" descr="Envelope with solid fill">
                <a:extLst>
                  <a:ext uri="{FF2B5EF4-FFF2-40B4-BE49-F238E27FC236}">
                    <a16:creationId xmlns:a16="http://schemas.microsoft.com/office/drawing/2014/main" id="{205D7292-5012-162B-4D02-CB36055AD56F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3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4"/>
                  </a:ext>
                </a:extLst>
              </a:blip>
              <a:stretch>
                <a:fillRect/>
              </a:stretch>
            </xdr:blipFill>
            <xdr:spPr>
              <a:xfrm>
                <a:off x="14051773" y="14847372"/>
                <a:ext cx="440660" cy="473634"/>
              </a:xfrm>
              <a:prstGeom prst="rect">
                <a:avLst/>
              </a:prstGeom>
            </xdr:spPr>
          </xdr:pic>
          <xdr:sp macro="" textlink="">
            <xdr:nvSpPr>
              <xdr:cNvPr id="114" name="TextBox 113">
                <a:extLst>
                  <a:ext uri="{FF2B5EF4-FFF2-40B4-BE49-F238E27FC236}">
                    <a16:creationId xmlns:a16="http://schemas.microsoft.com/office/drawing/2014/main" id="{F4614DE7-CE38-541E-E7E1-364391C4CBE1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3935169" y="15273335"/>
                <a:ext cx="709501" cy="199366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Support</a:t>
                </a:r>
              </a:p>
            </xdr:txBody>
          </xdr:sp>
        </xdr:grpSp>
      </xdr:grpSp>
      <xdr:sp macro="" textlink="">
        <xdr:nvSpPr>
          <xdr:cNvPr id="105" name="TextBox 104">
            <a:extLst>
              <a:ext uri="{FF2B5EF4-FFF2-40B4-BE49-F238E27FC236}">
                <a16:creationId xmlns:a16="http://schemas.microsoft.com/office/drawing/2014/main" id="{C302D6CC-5A8D-3B84-10F2-39219770F1A3}"/>
              </a:ext>
            </a:extLst>
          </xdr:cNvPr>
          <xdr:cNvSpPr txBox="1">
            <a:spLocks noChangeAspect="1"/>
          </xdr:cNvSpPr>
        </xdr:nvSpPr>
        <xdr:spPr>
          <a:xfrm>
            <a:off x="11637514" y="13155648"/>
            <a:ext cx="1135022" cy="186120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Application Details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106" name="Group 105">
            <a:extLst>
              <a:ext uri="{FF2B5EF4-FFF2-40B4-BE49-F238E27FC236}">
                <a16:creationId xmlns:a16="http://schemas.microsoft.com/office/drawing/2014/main" id="{68CD6975-57DA-96AB-1B3A-E375A664963A}"/>
              </a:ext>
            </a:extLst>
          </xdr:cNvPr>
          <xdr:cNvGrpSpPr/>
        </xdr:nvGrpSpPr>
        <xdr:grpSpPr>
          <a:xfrm>
            <a:off x="11155502" y="12533743"/>
            <a:ext cx="717217" cy="626271"/>
            <a:chOff x="10317302" y="13531963"/>
            <a:chExt cx="717217" cy="626271"/>
          </a:xfrm>
        </xdr:grpSpPr>
        <xdr:sp macro="" textlink="">
          <xdr:nvSpPr>
            <xdr:cNvPr id="107" name="Rectangle: Rounded Corners 106">
              <a:extLst>
                <a:ext uri="{FF2B5EF4-FFF2-40B4-BE49-F238E27FC236}">
                  <a16:creationId xmlns:a16="http://schemas.microsoft.com/office/drawing/2014/main" id="{F094EA03-EE38-596C-164D-BA29149F607E}"/>
                </a:ext>
              </a:extLst>
            </xdr:cNvPr>
            <xdr:cNvSpPr>
              <a:spLocks noChangeAspect="1"/>
            </xdr:cNvSpPr>
          </xdr:nvSpPr>
          <xdr:spPr>
            <a:xfrm>
              <a:off x="10322179" y="13531963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108" name="Group 107">
              <a:extLst>
                <a:ext uri="{FF2B5EF4-FFF2-40B4-BE49-F238E27FC236}">
                  <a16:creationId xmlns:a16="http://schemas.microsoft.com/office/drawing/2014/main" id="{C900256B-F4FA-78F8-6661-8DE5F601A434}"/>
                </a:ext>
              </a:extLst>
            </xdr:cNvPr>
            <xdr:cNvGrpSpPr/>
          </xdr:nvGrpSpPr>
          <xdr:grpSpPr>
            <a:xfrm>
              <a:off x="10317302" y="13592363"/>
              <a:ext cx="717217" cy="565871"/>
              <a:chOff x="12885242" y="12967523"/>
              <a:chExt cx="717217" cy="565871"/>
            </a:xfrm>
          </xdr:grpSpPr>
          <xdr:pic>
            <xdr:nvPicPr>
              <xdr:cNvPr id="109" name="Graphic 108" descr="Open folder with solid fill">
                <a:extLst>
                  <a:ext uri="{FF2B5EF4-FFF2-40B4-BE49-F238E27FC236}">
                    <a16:creationId xmlns:a16="http://schemas.microsoft.com/office/drawing/2014/main" id="{E580DA19-573F-B45A-F642-9B9041D683FA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5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6"/>
                  </a:ext>
                </a:extLst>
              </a:blip>
              <a:stretch>
                <a:fillRect/>
              </a:stretch>
            </xdr:blipFill>
            <xdr:spPr>
              <a:xfrm>
                <a:off x="13026474" y="12967523"/>
                <a:ext cx="406787" cy="438246"/>
              </a:xfrm>
              <a:prstGeom prst="rect">
                <a:avLst/>
              </a:prstGeom>
            </xdr:spPr>
          </xdr:pic>
          <xdr:sp macro="" textlink="">
            <xdr:nvSpPr>
              <xdr:cNvPr id="110" name="TextBox 109">
                <a:extLst>
                  <a:ext uri="{FF2B5EF4-FFF2-40B4-BE49-F238E27FC236}">
                    <a16:creationId xmlns:a16="http://schemas.microsoft.com/office/drawing/2014/main" id="{8B50C42E-443C-9CFE-10BE-B7825A94FD69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2885242" y="13336151"/>
                <a:ext cx="717217" cy="197243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Manage</a:t>
                </a:r>
              </a:p>
            </xdr:txBody>
          </xdr:sp>
        </xdr:grp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542921</xdr:colOff>
      <xdr:row>8</xdr:row>
      <xdr:rowOff>42327</xdr:rowOff>
    </xdr:from>
    <xdr:to>
      <xdr:col>14</xdr:col>
      <xdr:colOff>447141</xdr:colOff>
      <xdr:row>23</xdr:row>
      <xdr:rowOff>55027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AAB8C3D-C791-4B67-84CA-7CA2150B76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9</xdr:col>
      <xdr:colOff>585781</xdr:colOff>
      <xdr:row>23</xdr:row>
      <xdr:rowOff>148163</xdr:rowOff>
    </xdr:from>
    <xdr:to>
      <xdr:col>14</xdr:col>
      <xdr:colOff>437084</xdr:colOff>
      <xdr:row>39</xdr:row>
      <xdr:rowOff>12697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7FCAFA3-3C5C-410C-8B24-4F8287FBB1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95779</xdr:colOff>
      <xdr:row>4</xdr:row>
      <xdr:rowOff>117919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E936D8E3-3B26-4C2C-9F13-2BFC42C10683}"/>
            </a:ext>
          </a:extLst>
        </xdr:cNvPr>
        <xdr:cNvGrpSpPr/>
      </xdr:nvGrpSpPr>
      <xdr:grpSpPr>
        <a:xfrm>
          <a:off x="0" y="0"/>
          <a:ext cx="3623839" cy="849439"/>
          <a:chOff x="4452408" y="2237447"/>
          <a:chExt cx="3777192" cy="841819"/>
        </a:xfrm>
      </xdr:grpSpPr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BC6705ED-E39A-B65C-E847-74EC634280F9}"/>
              </a:ext>
            </a:extLst>
          </xdr:cNvPr>
          <xdr:cNvSpPr>
            <a:spLocks/>
          </xdr:cNvSpPr>
        </xdr:nvSpPr>
        <xdr:spPr>
          <a:xfrm>
            <a:off x="4452408" y="2244754"/>
            <a:ext cx="3777192" cy="781768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81DA1C2E-3E7E-3A17-239B-D6A07CEA7724}"/>
              </a:ext>
            </a:extLst>
          </xdr:cNvPr>
          <xdr:cNvGrpSpPr/>
        </xdr:nvGrpSpPr>
        <xdr:grpSpPr>
          <a:xfrm>
            <a:off x="4537360" y="2271409"/>
            <a:ext cx="712479" cy="616633"/>
            <a:chOff x="7545952" y="2219211"/>
            <a:chExt cx="710140" cy="612768"/>
          </a:xfrm>
        </xdr:grpSpPr>
        <xdr:sp macro="" textlink="">
          <xdr:nvSpPr>
            <xdr:cNvPr id="24" name="Rectangle: Rounded Corners 23">
              <a:extLst>
                <a:ext uri="{FF2B5EF4-FFF2-40B4-BE49-F238E27FC236}">
                  <a16:creationId xmlns:a16="http://schemas.microsoft.com/office/drawing/2014/main" id="{A32F3179-18AE-AB5D-274B-832E26778618}"/>
                </a:ext>
              </a:extLst>
            </xdr:cNvPr>
            <xdr:cNvSpPr>
              <a:spLocks noChangeAspect="1"/>
            </xdr:cNvSpPr>
          </xdr:nvSpPr>
          <xdr:spPr>
            <a:xfrm>
              <a:off x="7545952" y="221921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25" name="Graphic 24" descr="Users with solid fill">
              <a:extLst>
                <a:ext uri="{FF2B5EF4-FFF2-40B4-BE49-F238E27FC236}">
                  <a16:creationId xmlns:a16="http://schemas.microsoft.com/office/drawing/2014/main" id="{AB918656-7E21-A389-1A79-399437EC748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tretch>
              <a:fillRect/>
            </a:stretch>
          </xdr:blipFill>
          <xdr:spPr>
            <a:xfrm>
              <a:off x="7678230" y="223302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26" name="TextBox 25">
              <a:extLst>
                <a:ext uri="{FF2B5EF4-FFF2-40B4-BE49-F238E27FC236}">
                  <a16:creationId xmlns:a16="http://schemas.microsoft.com/office/drawing/2014/main" id="{D7FF5F5B-3551-83B5-9BA5-8A88311A3972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562874" y="2624650"/>
              <a:ext cx="660408" cy="207329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Portfolio</a:t>
              </a:r>
            </a:p>
          </xdr:txBody>
        </xdr:sp>
      </xdr:grp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D689E987-D3BE-3F44-0030-C858F351876C}"/>
              </a:ext>
            </a:extLst>
          </xdr:cNvPr>
          <xdr:cNvSpPr txBox="1">
            <a:spLocks noChangeAspect="1"/>
          </xdr:cNvSpPr>
        </xdr:nvSpPr>
        <xdr:spPr>
          <a:xfrm>
            <a:off x="5736029" y="2893351"/>
            <a:ext cx="1146479" cy="185915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>
                <a:latin typeface="Segoe UI" panose="020B0502040204020203" pitchFamily="34" charset="0"/>
                <a:cs typeface="Segoe UI" panose="020B0502040204020203" pitchFamily="34" charset="0"/>
              </a:rPr>
              <a:t>Data Model</a:t>
            </a:r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 Activities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BB25BCB9-003B-BFF2-C203-9422B38C1BBC}"/>
              </a:ext>
            </a:extLst>
          </xdr:cNvPr>
          <xdr:cNvGrpSpPr/>
        </xdr:nvGrpSpPr>
        <xdr:grpSpPr>
          <a:xfrm>
            <a:off x="5271584" y="2269429"/>
            <a:ext cx="684660" cy="642297"/>
            <a:chOff x="2524114" y="2444753"/>
            <a:chExt cx="710140" cy="638271"/>
          </a:xfrm>
        </xdr:grpSpPr>
        <xdr:sp macro="" textlink="">
          <xdr:nvSpPr>
            <xdr:cNvPr id="21" name="Rectangle: Rounded Corners 20">
              <a:extLst>
                <a:ext uri="{FF2B5EF4-FFF2-40B4-BE49-F238E27FC236}">
                  <a16:creationId xmlns:a16="http://schemas.microsoft.com/office/drawing/2014/main" id="{0AF42EC5-0BCB-0541-C31A-D07B84DB9517}"/>
                </a:ext>
              </a:extLst>
            </xdr:cNvPr>
            <xdr:cNvSpPr>
              <a:spLocks noChangeAspect="1"/>
            </xdr:cNvSpPr>
          </xdr:nvSpPr>
          <xdr:spPr>
            <a:xfrm>
              <a:off x="2524114" y="244475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22" name="TextBox 21">
              <a:extLst>
                <a:ext uri="{FF2B5EF4-FFF2-40B4-BE49-F238E27FC236}">
                  <a16:creationId xmlns:a16="http://schemas.microsoft.com/office/drawing/2014/main" id="{B18A5082-A97C-28C7-EC82-D548EB464175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2599247" y="2908400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Ticker</a:t>
              </a:r>
            </a:p>
          </xdr:txBody>
        </xdr:sp>
        <xdr:pic>
          <xdr:nvPicPr>
            <xdr:cNvPr id="23" name="Graphic 22" descr="Pen with solid fill">
              <a:extLst>
                <a:ext uri="{FF2B5EF4-FFF2-40B4-BE49-F238E27FC236}">
                  <a16:creationId xmlns:a16="http://schemas.microsoft.com/office/drawing/2014/main" id="{12108FDB-EAEF-D186-E4D5-EED719CB5B43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6"/>
                </a:ext>
              </a:extLst>
            </a:blip>
            <a:stretch>
              <a:fillRect/>
            </a:stretch>
          </xdr:blipFill>
          <xdr:spPr>
            <a:xfrm>
              <a:off x="2651113" y="2458619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F026ED3E-36A1-8A0D-77F4-A6BA2F050356}"/>
              </a:ext>
            </a:extLst>
          </xdr:cNvPr>
          <xdr:cNvGrpSpPr/>
        </xdr:nvGrpSpPr>
        <xdr:grpSpPr>
          <a:xfrm>
            <a:off x="6613361" y="2269429"/>
            <a:ext cx="840786" cy="621623"/>
            <a:chOff x="1636174" y="2164296"/>
            <a:chExt cx="872076" cy="617726"/>
          </a:xfrm>
        </xdr:grpSpPr>
        <xdr:sp macro="" textlink="">
          <xdr:nvSpPr>
            <xdr:cNvPr id="18" name="Rectangle: Rounded Corners 17">
              <a:extLst>
                <a:ext uri="{FF2B5EF4-FFF2-40B4-BE49-F238E27FC236}">
                  <a16:creationId xmlns:a16="http://schemas.microsoft.com/office/drawing/2014/main" id="{C071A00D-702B-28D7-0FF6-8290162A77BB}"/>
                </a:ext>
              </a:extLst>
            </xdr:cNvPr>
            <xdr:cNvSpPr>
              <a:spLocks noChangeAspect="1"/>
            </xdr:cNvSpPr>
          </xdr:nvSpPr>
          <xdr:spPr>
            <a:xfrm>
              <a:off x="1719790" y="216630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9" name="TextBox 18">
              <a:extLst>
                <a:ext uri="{FF2B5EF4-FFF2-40B4-BE49-F238E27FC236}">
                  <a16:creationId xmlns:a16="http://schemas.microsoft.com/office/drawing/2014/main" id="{2940A479-4121-B206-5A16-425FD4A558E2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36174" y="2508242"/>
              <a:ext cx="872076" cy="273780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Refresh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20" name="Graphic 19" descr="Repeat with solid fill">
              <a:extLst>
                <a:ext uri="{FF2B5EF4-FFF2-40B4-BE49-F238E27FC236}">
                  <a16:creationId xmlns:a16="http://schemas.microsoft.com/office/drawing/2014/main" id="{4CAF724A-5F2D-10F8-1579-AE60E522C02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8"/>
                </a:ext>
              </a:extLst>
            </a:blip>
            <a:stretch>
              <a:fillRect/>
            </a:stretch>
          </xdr:blipFill>
          <xdr:spPr>
            <a:xfrm>
              <a:off x="1857370" y="2164296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10" name="Group 9">
            <a:extLst>
              <a:ext uri="{FF2B5EF4-FFF2-40B4-BE49-F238E27FC236}">
                <a16:creationId xmlns:a16="http://schemas.microsoft.com/office/drawing/2014/main" id="{6B8176E9-6204-AD5F-20FA-BE65C5D72A1D}"/>
              </a:ext>
            </a:extLst>
          </xdr:cNvPr>
          <xdr:cNvGrpSpPr/>
        </xdr:nvGrpSpPr>
        <xdr:grpSpPr>
          <a:xfrm>
            <a:off x="5980769" y="2237447"/>
            <a:ext cx="684660" cy="633680"/>
            <a:chOff x="1561041" y="7498289"/>
            <a:chExt cx="710140" cy="629708"/>
          </a:xfrm>
        </xdr:grpSpPr>
        <xdr:sp macro="" textlink="">
          <xdr:nvSpPr>
            <xdr:cNvPr id="15" name="Rectangle: Rounded Corners 14">
              <a:extLst>
                <a:ext uri="{FF2B5EF4-FFF2-40B4-BE49-F238E27FC236}">
                  <a16:creationId xmlns:a16="http://schemas.microsoft.com/office/drawing/2014/main" id="{D7CD0794-DC65-B41D-51DB-4C712C05B87C}"/>
                </a:ext>
              </a:extLst>
            </xdr:cNvPr>
            <xdr:cNvSpPr>
              <a:spLocks noChangeAspect="1"/>
            </xdr:cNvSpPr>
          </xdr:nvSpPr>
          <xdr:spPr>
            <a:xfrm>
              <a:off x="1561041" y="752676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11A85CC7-3128-6E28-BAAD-9726E18586C6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25595" y="7953366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Save</a:t>
              </a:r>
            </a:p>
          </xdr:txBody>
        </xdr:sp>
        <xdr:pic>
          <xdr:nvPicPr>
            <xdr:cNvPr id="17" name="Graphic 16" descr="Disk with solid fill">
              <a:extLst>
                <a:ext uri="{FF2B5EF4-FFF2-40B4-BE49-F238E27FC236}">
                  <a16:creationId xmlns:a16="http://schemas.microsoft.com/office/drawing/2014/main" id="{E5071D62-2B57-5A1F-5DE6-185ED0BC87D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0"/>
                </a:ext>
              </a:extLst>
            </a:blip>
            <a:stretch>
              <a:fillRect/>
            </a:stretch>
          </xdr:blipFill>
          <xdr:spPr>
            <a:xfrm>
              <a:off x="1688014" y="7498289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CAA7B666-B867-BE5F-D9B1-55F579328CDA}"/>
              </a:ext>
            </a:extLst>
          </xdr:cNvPr>
          <xdr:cNvGrpSpPr/>
        </xdr:nvGrpSpPr>
        <xdr:grpSpPr>
          <a:xfrm>
            <a:off x="7393968" y="2242714"/>
            <a:ext cx="768088" cy="670946"/>
            <a:chOff x="5164667" y="12530667"/>
            <a:chExt cx="710140" cy="666740"/>
          </a:xfrm>
        </xdr:grpSpPr>
        <xdr:sp macro="" textlink="">
          <xdr:nvSpPr>
            <xdr:cNvPr id="12" name="Rectangle: Rounded Corners 11">
              <a:extLst>
                <a:ext uri="{FF2B5EF4-FFF2-40B4-BE49-F238E27FC236}">
                  <a16:creationId xmlns:a16="http://schemas.microsoft.com/office/drawing/2014/main" id="{48EBD00D-D9B1-9A6F-A918-0C71482DF313}"/>
                </a:ext>
              </a:extLst>
            </xdr:cNvPr>
            <xdr:cNvSpPr>
              <a:spLocks noChangeAspect="1"/>
            </xdr:cNvSpPr>
          </xdr:nvSpPr>
          <xdr:spPr>
            <a:xfrm>
              <a:off x="5164667" y="12559136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13" name="Graphic 12" descr="Back with solid fill">
              <a:extLst>
                <a:ext uri="{FF2B5EF4-FFF2-40B4-BE49-F238E27FC236}">
                  <a16:creationId xmlns:a16="http://schemas.microsoft.com/office/drawing/2014/main" id="{B160B913-AF4C-1202-D5CA-8D8FD0F180D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1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2"/>
                </a:ext>
              </a:extLst>
            </a:blip>
            <a:stretch>
              <a:fillRect/>
            </a:stretch>
          </xdr:blipFill>
          <xdr:spPr>
            <a:xfrm>
              <a:off x="5275799" y="1253066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2F924CBC-7553-AE8C-0C03-1696E0012BCD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239800" y="13022783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Export</a:t>
              </a:r>
            </a:p>
          </xdr:txBody>
        </xdr:sp>
      </xdr:grpSp>
    </xdr:grpSp>
    <xdr:clientData/>
  </xdr:twoCellAnchor>
  <xdr:twoCellAnchor editAs="absolute">
    <xdr:from>
      <xdr:col>0</xdr:col>
      <xdr:colOff>0</xdr:colOff>
      <xdr:row>5</xdr:row>
      <xdr:rowOff>0</xdr:rowOff>
    </xdr:from>
    <xdr:to>
      <xdr:col>14</xdr:col>
      <xdr:colOff>480060</xdr:colOff>
      <xdr:row>7</xdr:row>
      <xdr:rowOff>31121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CC5204EA-3577-43C2-918F-5955CA1831C3}"/>
            </a:ext>
          </a:extLst>
        </xdr:cNvPr>
        <xdr:cNvGrpSpPr/>
      </xdr:nvGrpSpPr>
      <xdr:grpSpPr>
        <a:xfrm>
          <a:off x="0" y="914400"/>
          <a:ext cx="12786360" cy="846461"/>
          <a:chOff x="0" y="17053560"/>
          <a:chExt cx="11932958" cy="846461"/>
        </a:xfrm>
      </xdr:grpSpPr>
      <xdr:grpSp>
        <xdr:nvGrpSpPr>
          <xdr:cNvPr id="28" name="Group 27">
            <a:extLst>
              <a:ext uri="{FF2B5EF4-FFF2-40B4-BE49-F238E27FC236}">
                <a16:creationId xmlns:a16="http://schemas.microsoft.com/office/drawing/2014/main" id="{75867EB4-178E-F659-C59C-11682C094529}"/>
              </a:ext>
            </a:extLst>
          </xdr:cNvPr>
          <xdr:cNvGrpSpPr/>
        </xdr:nvGrpSpPr>
        <xdr:grpSpPr>
          <a:xfrm>
            <a:off x="2792130" y="17089926"/>
            <a:ext cx="6709266" cy="737159"/>
            <a:chOff x="3014247" y="17830800"/>
            <a:chExt cx="7248941" cy="728417"/>
          </a:xfrm>
        </xdr:grpSpPr>
        <xdr:sp macro="" textlink="">
          <xdr:nvSpPr>
            <xdr:cNvPr id="49" name="Rectangle: Rounded Corners 48">
              <a:extLst>
                <a:ext uri="{FF2B5EF4-FFF2-40B4-BE49-F238E27FC236}">
                  <a16:creationId xmlns:a16="http://schemas.microsoft.com/office/drawing/2014/main" id="{B5834BD9-2C94-51C4-933E-655D110F2DEA}"/>
                </a:ext>
              </a:extLst>
            </xdr:cNvPr>
            <xdr:cNvSpPr/>
          </xdr:nvSpPr>
          <xdr:spPr>
            <a:xfrm>
              <a:off x="3014247" y="17830800"/>
              <a:ext cx="7248941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CA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50" name="TextBox 49">
              <a:extLst>
                <a:ext uri="{FF2B5EF4-FFF2-40B4-BE49-F238E27FC236}">
                  <a16:creationId xmlns:a16="http://schemas.microsoft.com/office/drawing/2014/main" id="{F89A6AAA-DCF9-F5CE-5AF8-43C513A0206A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024947" y="17880107"/>
              <a:ext cx="2765531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Clear Ledger Analytics </a:t>
              </a:r>
            </a:p>
          </xdr:txBody>
        </xdr:sp>
        <xdr:sp macro="" textlink="">
          <xdr:nvSpPr>
            <xdr:cNvPr id="51" name="TextBox 50">
              <a:extLst>
                <a:ext uri="{FF2B5EF4-FFF2-40B4-BE49-F238E27FC236}">
                  <a16:creationId xmlns:a16="http://schemas.microsoft.com/office/drawing/2014/main" id="{720E7673-C766-5198-F7FE-4FB5C6B9E847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547830" y="18130747"/>
              <a:ext cx="5846081" cy="262972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fld id="{EB28F277-F0A7-4739-AEAB-E13E600E944F}" type="TxLink">
                <a:rPr lang="en-US" sz="18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ctr"/>
                <a:t>Model-Berkshire</a:t>
              </a:fld>
              <a:endParaRPr lang="en-US" sz="18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29" name="Group 28">
            <a:extLst>
              <a:ext uri="{FF2B5EF4-FFF2-40B4-BE49-F238E27FC236}">
                <a16:creationId xmlns:a16="http://schemas.microsoft.com/office/drawing/2014/main" id="{90CE67A8-9094-4BE3-1E0A-8812A2E056CE}"/>
              </a:ext>
            </a:extLst>
          </xdr:cNvPr>
          <xdr:cNvGrpSpPr/>
        </xdr:nvGrpSpPr>
        <xdr:grpSpPr>
          <a:xfrm>
            <a:off x="0" y="17098242"/>
            <a:ext cx="2769028" cy="747338"/>
            <a:chOff x="0" y="17839017"/>
            <a:chExt cx="2940656" cy="738476"/>
          </a:xfrm>
        </xdr:grpSpPr>
        <xdr:sp macro="" textlink="">
          <xdr:nvSpPr>
            <xdr:cNvPr id="44" name="Rectangle: Rounded Corners 43">
              <a:extLst>
                <a:ext uri="{FF2B5EF4-FFF2-40B4-BE49-F238E27FC236}">
                  <a16:creationId xmlns:a16="http://schemas.microsoft.com/office/drawing/2014/main" id="{A23EE9B0-8F4B-9FC8-4324-A4BFB3A20767}"/>
                </a:ext>
              </a:extLst>
            </xdr:cNvPr>
            <xdr:cNvSpPr/>
          </xdr:nvSpPr>
          <xdr:spPr>
            <a:xfrm>
              <a:off x="0" y="17839017"/>
              <a:ext cx="2940656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45" name="TextBox 44">
              <a:extLst>
                <a:ext uri="{FF2B5EF4-FFF2-40B4-BE49-F238E27FC236}">
                  <a16:creationId xmlns:a16="http://schemas.microsoft.com/office/drawing/2014/main" id="{555AAA9E-9BCD-5609-7693-35E2EA8F4784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53531" y="17872652"/>
              <a:ext cx="1764394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Porfolio Dashboard</a:t>
              </a:r>
            </a:p>
          </xdr:txBody>
        </xdr:sp>
        <xdr:sp macro="" textlink="">
          <xdr:nvSpPr>
            <xdr:cNvPr id="46" name="TextBox 45">
              <a:extLst>
                <a:ext uri="{FF2B5EF4-FFF2-40B4-BE49-F238E27FC236}">
                  <a16:creationId xmlns:a16="http://schemas.microsoft.com/office/drawing/2014/main" id="{B36D022D-5B70-85BE-DEE2-4B6C032E70F8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63809" y="18361715"/>
              <a:ext cx="1242279" cy="215778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Net Asset Value</a:t>
              </a:r>
            </a:p>
          </xdr:txBody>
        </xdr:sp>
        <xdr:sp macro="" textlink="">
          <xdr:nvSpPr>
            <xdr:cNvPr id="47" name="TextBox 46">
              <a:extLst>
                <a:ext uri="{FF2B5EF4-FFF2-40B4-BE49-F238E27FC236}">
                  <a16:creationId xmlns:a16="http://schemas.microsoft.com/office/drawing/2014/main" id="{DA926EDD-32EE-F4E3-4CD3-4B596F6FB7BF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7764" y="18077415"/>
              <a:ext cx="1633516" cy="301503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r"/>
              <a:fld id="{C1CD5FAC-BDE1-44DD-8868-B7AE5609E84F}" type="TxLink">
                <a:rPr lang="en-US" sz="16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r"/>
                <a:t>3,340,365</a:t>
              </a:fld>
              <a:endParaRPr lang="en-US" sz="16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sp macro="" textlink="">
          <xdr:nvSpPr>
            <xdr:cNvPr id="48" name="TextBox 47">
              <a:extLst>
                <a:ext uri="{FF2B5EF4-FFF2-40B4-BE49-F238E27FC236}">
                  <a16:creationId xmlns:a16="http://schemas.microsoft.com/office/drawing/2014/main" id="{9384F261-B6ED-D9A0-D776-95382EF439FF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747768" y="18125164"/>
              <a:ext cx="534526" cy="25375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l"/>
              <a:fld id="{DACF4337-63BC-4FED-9749-893DFC377543}" type="TxLink">
                <a:rPr lang="en-US" sz="12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l"/>
                <a:t>USD</a:t>
              </a:fld>
              <a:endParaRPr lang="en-US" sz="12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30" name="Group 29">
            <a:extLst>
              <a:ext uri="{FF2B5EF4-FFF2-40B4-BE49-F238E27FC236}">
                <a16:creationId xmlns:a16="http://schemas.microsoft.com/office/drawing/2014/main" id="{B49A0640-8A86-E54B-579E-86748B9E48BE}"/>
              </a:ext>
            </a:extLst>
          </xdr:cNvPr>
          <xdr:cNvGrpSpPr/>
        </xdr:nvGrpSpPr>
        <xdr:grpSpPr>
          <a:xfrm>
            <a:off x="9471660" y="17053560"/>
            <a:ext cx="2461298" cy="846461"/>
            <a:chOff x="7280791" y="14647166"/>
            <a:chExt cx="2461298" cy="846461"/>
          </a:xfrm>
        </xdr:grpSpPr>
        <xdr:grpSp>
          <xdr:nvGrpSpPr>
            <xdr:cNvPr id="31" name="Group 30">
              <a:extLst>
                <a:ext uri="{FF2B5EF4-FFF2-40B4-BE49-F238E27FC236}">
                  <a16:creationId xmlns:a16="http://schemas.microsoft.com/office/drawing/2014/main" id="{A52F28ED-A3F4-B6D6-6051-A8696EC7279A}"/>
                </a:ext>
              </a:extLst>
            </xdr:cNvPr>
            <xdr:cNvGrpSpPr/>
          </xdr:nvGrpSpPr>
          <xdr:grpSpPr>
            <a:xfrm>
              <a:off x="7280791" y="14698980"/>
              <a:ext cx="2461298" cy="794647"/>
              <a:chOff x="7257931" y="14721840"/>
              <a:chExt cx="2461298" cy="794647"/>
            </a:xfrm>
          </xdr:grpSpPr>
          <xdr:sp macro="" textlink="">
            <xdr:nvSpPr>
              <xdr:cNvPr id="33" name="Rectangle: Rounded Corners 32">
                <a:extLst>
                  <a:ext uri="{FF2B5EF4-FFF2-40B4-BE49-F238E27FC236}">
                    <a16:creationId xmlns:a16="http://schemas.microsoft.com/office/drawing/2014/main" id="{227231FC-5165-043D-4233-F7A1ABA81130}"/>
                  </a:ext>
                </a:extLst>
              </xdr:cNvPr>
              <xdr:cNvSpPr/>
            </xdr:nvSpPr>
            <xdr:spPr>
              <a:xfrm>
                <a:off x="7315200" y="14721840"/>
                <a:ext cx="2404029" cy="737187"/>
              </a:xfrm>
              <a:prstGeom prst="roundRect">
                <a:avLst/>
              </a:prstGeom>
              <a:solidFill>
                <a:schemeClr val="bg2"/>
              </a:solidFill>
            </xdr:spPr>
            <xdr:style>
              <a:lnRef idx="1">
                <a:schemeClr val="accent3"/>
              </a:lnRef>
              <a:fillRef idx="2">
                <a:schemeClr val="accent3"/>
              </a:fillRef>
              <a:effectRef idx="1">
                <a:schemeClr val="accent3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CA" sz="1100"/>
              </a:p>
            </xdr:txBody>
          </xdr:sp>
          <xdr:grpSp>
            <xdr:nvGrpSpPr>
              <xdr:cNvPr id="34" name="Group 33">
                <a:extLst>
                  <a:ext uri="{FF2B5EF4-FFF2-40B4-BE49-F238E27FC236}">
                    <a16:creationId xmlns:a16="http://schemas.microsoft.com/office/drawing/2014/main" id="{9AF37AAE-172C-F28D-8866-582F5D40444C}"/>
                  </a:ext>
                </a:extLst>
              </xdr:cNvPr>
              <xdr:cNvGrpSpPr/>
            </xdr:nvGrpSpPr>
            <xdr:grpSpPr>
              <a:xfrm>
                <a:off x="8064239" y="14871616"/>
                <a:ext cx="726497" cy="644871"/>
                <a:chOff x="10694495" y="19096951"/>
                <a:chExt cx="771526" cy="637224"/>
              </a:xfrm>
            </xdr:grpSpPr>
            <xdr:pic>
              <xdr:nvPicPr>
                <xdr:cNvPr id="42" name="Graphic 41" descr="Clipboard Partially Checked with solid fill">
                  <a:extLst>
                    <a:ext uri="{FF2B5EF4-FFF2-40B4-BE49-F238E27FC236}">
                      <a16:creationId xmlns:a16="http://schemas.microsoft.com/office/drawing/2014/main" id="{BBD27731-F8CE-2BFB-91B0-93493A921E91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3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4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828130" y="19096951"/>
                  <a:ext cx="497239" cy="465623"/>
                </a:xfrm>
                <a:prstGeom prst="rect">
                  <a:avLst/>
                </a:prstGeom>
              </xdr:spPr>
            </xdr:pic>
            <xdr:sp macro="" textlink="">
              <xdr:nvSpPr>
                <xdr:cNvPr id="43" name="TextBox 42">
                  <a:extLst>
                    <a:ext uri="{FF2B5EF4-FFF2-40B4-BE49-F238E27FC236}">
                      <a16:creationId xmlns:a16="http://schemas.microsoft.com/office/drawing/2014/main" id="{0DC12C62-F2A9-CC1C-E09C-9B50E1394C61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0694495" y="19488913"/>
                  <a:ext cx="771526" cy="24526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85058BAE-BF93-44E2-8FCF-60281232FFCB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VALID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  <xdr:grpSp>
            <xdr:nvGrpSpPr>
              <xdr:cNvPr id="35" name="Group 34">
                <a:extLst>
                  <a:ext uri="{FF2B5EF4-FFF2-40B4-BE49-F238E27FC236}">
                    <a16:creationId xmlns:a16="http://schemas.microsoft.com/office/drawing/2014/main" id="{F0F078AD-4728-B1E7-E1E5-6BF8D75E5B43}"/>
                  </a:ext>
                </a:extLst>
              </xdr:cNvPr>
              <xdr:cNvGrpSpPr/>
            </xdr:nvGrpSpPr>
            <xdr:grpSpPr>
              <a:xfrm>
                <a:off x="7257931" y="14851529"/>
                <a:ext cx="837891" cy="634486"/>
                <a:chOff x="9896461" y="17988013"/>
                <a:chExt cx="889824" cy="626962"/>
              </a:xfrm>
            </xdr:grpSpPr>
            <xdr:pic>
              <xdr:nvPicPr>
                <xdr:cNvPr id="39" name="Graphic 38" descr="Monthly calendar with solid fill">
                  <a:extLst>
                    <a:ext uri="{FF2B5EF4-FFF2-40B4-BE49-F238E27FC236}">
                      <a16:creationId xmlns:a16="http://schemas.microsoft.com/office/drawing/2014/main" id="{94272D28-4370-130A-25A4-71159F76B3E3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5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6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115206" y="17988013"/>
                  <a:ext cx="423316" cy="392901"/>
                </a:xfrm>
                <a:prstGeom prst="rect">
                  <a:avLst/>
                </a:prstGeom>
              </xdr:spPr>
            </xdr:pic>
            <xdr:sp macro="" textlink="">
              <xdr:nvSpPr>
                <xdr:cNvPr id="40" name="TextBox 39">
                  <a:extLst>
                    <a:ext uri="{FF2B5EF4-FFF2-40B4-BE49-F238E27FC236}">
                      <a16:creationId xmlns:a16="http://schemas.microsoft.com/office/drawing/2014/main" id="{B1A50D27-F4B2-4A9F-B54F-AB8205FC57A9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967111" y="18409530"/>
                  <a:ext cx="819174" cy="205445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5C6B895A-9EC7-403C-8E0B-C7337D22F832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2026-08-31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41" name="TextBox 40">
                  <a:extLst>
                    <a:ext uri="{FF2B5EF4-FFF2-40B4-BE49-F238E27FC236}">
                      <a16:creationId xmlns:a16="http://schemas.microsoft.com/office/drawing/2014/main" id="{92D870CD-828D-C6A5-8362-8FEE889ED1CC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896461" y="18298593"/>
                  <a:ext cx="863261" cy="18619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r>
                    <a:rPr lang="en-US" sz="8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t>Expires</a:t>
                  </a:r>
                </a:p>
              </xdr:txBody>
            </xdr:sp>
          </xdr:grpSp>
          <xdr:grpSp>
            <xdr:nvGrpSpPr>
              <xdr:cNvPr id="36" name="Group 35">
                <a:extLst>
                  <a:ext uri="{FF2B5EF4-FFF2-40B4-BE49-F238E27FC236}">
                    <a16:creationId xmlns:a16="http://schemas.microsoft.com/office/drawing/2014/main" id="{895AC741-5CA8-0DD9-68CC-398C6BBDB0A9}"/>
                  </a:ext>
                </a:extLst>
              </xdr:cNvPr>
              <xdr:cNvGrpSpPr/>
            </xdr:nvGrpSpPr>
            <xdr:grpSpPr>
              <a:xfrm>
                <a:off x="8729053" y="14840493"/>
                <a:ext cx="910310" cy="665140"/>
                <a:chOff x="12620607" y="19369079"/>
                <a:chExt cx="966787" cy="657228"/>
              </a:xfrm>
            </xdr:grpSpPr>
            <xdr:pic>
              <xdr:nvPicPr>
                <xdr:cNvPr id="37" name="Picture 36" descr="Single gear with solid fill">
                  <a:extLst>
                    <a:ext uri="{FF2B5EF4-FFF2-40B4-BE49-F238E27FC236}">
                      <a16:creationId xmlns:a16="http://schemas.microsoft.com/office/drawing/2014/main" id="{C29BEC6F-2E90-3C92-9701-CAA6B2695A6B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7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</a:blip>
                <a:stretch>
                  <a:fillRect/>
                </a:stretch>
              </xdr:blipFill>
              <xdr:spPr>
                <a:xfrm>
                  <a:off x="12820634" y="19369079"/>
                  <a:ext cx="504000" cy="504000"/>
                </a:xfrm>
                <a:prstGeom prst="rect">
                  <a:avLst/>
                </a:prstGeom>
              </xdr:spPr>
            </xdr:pic>
            <xdr:sp macro="" textlink="">
              <xdr:nvSpPr>
                <xdr:cNvPr id="38" name="TextBox 37">
                  <a:extLst>
                    <a:ext uri="{FF2B5EF4-FFF2-40B4-BE49-F238E27FC236}">
                      <a16:creationId xmlns:a16="http://schemas.microsoft.com/office/drawing/2014/main" id="{02932A88-F4E9-6647-1644-1AA85A228466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2620607" y="19763660"/>
                  <a:ext cx="966787" cy="262647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fld id="{9AA1E687-C9F8-4057-861D-92CDC185E9F4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Version 1.0.22</a:t>
                  </a:fld>
                  <a:endPara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</xdr:grpSp>
        <xdr:sp macro="" textlink="">
          <xdr:nvSpPr>
            <xdr:cNvPr id="32" name="TextBox 31">
              <a:extLst>
                <a:ext uri="{FF2B5EF4-FFF2-40B4-BE49-F238E27FC236}">
                  <a16:creationId xmlns:a16="http://schemas.microsoft.com/office/drawing/2014/main" id="{A09FEE55-69AD-4283-B38F-8BE608E5758B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395928" y="14647166"/>
              <a:ext cx="2179364" cy="272087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License Details</a:t>
              </a:r>
            </a:p>
          </xdr:txBody>
        </xdr:sp>
      </xdr:grpSp>
    </xdr:grpSp>
    <xdr:clientData/>
  </xdr:twoCellAnchor>
  <xdr:twoCellAnchor editAs="absolute">
    <xdr:from>
      <xdr:col>4</xdr:col>
      <xdr:colOff>121920</xdr:colOff>
      <xdr:row>0</xdr:row>
      <xdr:rowOff>22860</xdr:rowOff>
    </xdr:from>
    <xdr:to>
      <xdr:col>6</xdr:col>
      <xdr:colOff>384691</xdr:colOff>
      <xdr:row>4</xdr:row>
      <xdr:rowOff>113448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C0E6E227-D743-454F-921D-5F40743DDDD3}"/>
            </a:ext>
          </a:extLst>
        </xdr:cNvPr>
        <xdr:cNvGrpSpPr/>
      </xdr:nvGrpSpPr>
      <xdr:grpSpPr>
        <a:xfrm>
          <a:off x="3649980" y="22860"/>
          <a:ext cx="2259211" cy="822108"/>
          <a:chOff x="11113888" y="12519660"/>
          <a:chExt cx="2259211" cy="822108"/>
        </a:xfrm>
      </xdr:grpSpPr>
      <xdr:sp macro="" textlink="">
        <xdr:nvSpPr>
          <xdr:cNvPr id="53" name="Rectangle: Rounded Corners 52">
            <a:extLst>
              <a:ext uri="{FF2B5EF4-FFF2-40B4-BE49-F238E27FC236}">
                <a16:creationId xmlns:a16="http://schemas.microsoft.com/office/drawing/2014/main" id="{AFA3476E-7EE2-8596-A157-E69958B833FC}"/>
              </a:ext>
            </a:extLst>
          </xdr:cNvPr>
          <xdr:cNvSpPr>
            <a:spLocks/>
          </xdr:cNvSpPr>
        </xdr:nvSpPr>
        <xdr:spPr>
          <a:xfrm>
            <a:off x="11113888" y="12519660"/>
            <a:ext cx="2259211" cy="782627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54" name="Group 53">
            <a:extLst>
              <a:ext uri="{FF2B5EF4-FFF2-40B4-BE49-F238E27FC236}">
                <a16:creationId xmlns:a16="http://schemas.microsoft.com/office/drawing/2014/main" id="{8C6BA54F-BE5C-0664-0E77-27DEFD0AF411}"/>
              </a:ext>
            </a:extLst>
          </xdr:cNvPr>
          <xdr:cNvGrpSpPr/>
        </xdr:nvGrpSpPr>
        <xdr:grpSpPr>
          <a:xfrm>
            <a:off x="11871960" y="12534900"/>
            <a:ext cx="677818" cy="618084"/>
            <a:chOff x="14020800" y="13799820"/>
            <a:chExt cx="677818" cy="618084"/>
          </a:xfrm>
        </xdr:grpSpPr>
        <xdr:sp macro="" textlink="">
          <xdr:nvSpPr>
            <xdr:cNvPr id="66" name="Rectangle: Rounded Corners 65">
              <a:extLst>
                <a:ext uri="{FF2B5EF4-FFF2-40B4-BE49-F238E27FC236}">
                  <a16:creationId xmlns:a16="http://schemas.microsoft.com/office/drawing/2014/main" id="{CE8EDA7D-C97F-DA4E-96BE-9E1BA1A75E94}"/>
                </a:ext>
              </a:extLst>
            </xdr:cNvPr>
            <xdr:cNvSpPr>
              <a:spLocks noChangeAspect="1"/>
            </xdr:cNvSpPr>
          </xdr:nvSpPr>
          <xdr:spPr>
            <a:xfrm>
              <a:off x="14020800" y="1379982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67" name="Group 66">
              <a:extLst>
                <a:ext uri="{FF2B5EF4-FFF2-40B4-BE49-F238E27FC236}">
                  <a16:creationId xmlns:a16="http://schemas.microsoft.com/office/drawing/2014/main" id="{EE3DE0E3-5828-0F37-549D-F01F366D8D9A}"/>
                </a:ext>
              </a:extLst>
            </xdr:cNvPr>
            <xdr:cNvGrpSpPr/>
          </xdr:nvGrpSpPr>
          <xdr:grpSpPr>
            <a:xfrm>
              <a:off x="14039491" y="13807427"/>
              <a:ext cx="638475" cy="610477"/>
              <a:chOff x="14016631" y="13967447"/>
              <a:chExt cx="638475" cy="610477"/>
            </a:xfrm>
          </xdr:grpSpPr>
          <xdr:sp macro="" textlink="">
            <xdr:nvSpPr>
              <xdr:cNvPr id="68" name="TextBox 67">
                <a:extLst>
                  <a:ext uri="{FF2B5EF4-FFF2-40B4-BE49-F238E27FC236}">
                    <a16:creationId xmlns:a16="http://schemas.microsoft.com/office/drawing/2014/main" id="{2ED9C4AF-DC78-2854-606C-F0EA52E60531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4016631" y="14361959"/>
                <a:ext cx="638475" cy="215965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Website</a:t>
                </a:r>
              </a:p>
            </xdr:txBody>
          </xdr:sp>
          <xdr:pic>
            <xdr:nvPicPr>
              <xdr:cNvPr id="69" name="Graphic 68" descr="World with solid fill">
                <a:extLst>
                  <a:ext uri="{FF2B5EF4-FFF2-40B4-BE49-F238E27FC236}">
                    <a16:creationId xmlns:a16="http://schemas.microsoft.com/office/drawing/2014/main" id="{8C7D554D-CEF0-730A-8946-FFBCB27915A4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8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19"/>
                  </a:ext>
                </a:extLst>
              </a:blip>
              <a:stretch>
                <a:fillRect/>
              </a:stretch>
            </xdr:blipFill>
            <xdr:spPr>
              <a:xfrm>
                <a:off x="14100544" y="13967447"/>
                <a:ext cx="440661" cy="473634"/>
              </a:xfrm>
              <a:prstGeom prst="rect">
                <a:avLst/>
              </a:prstGeom>
            </xdr:spPr>
          </xdr:pic>
        </xdr:grpSp>
      </xdr:grpSp>
      <xdr:grpSp>
        <xdr:nvGrpSpPr>
          <xdr:cNvPr id="55" name="Group 54">
            <a:extLst>
              <a:ext uri="{FF2B5EF4-FFF2-40B4-BE49-F238E27FC236}">
                <a16:creationId xmlns:a16="http://schemas.microsoft.com/office/drawing/2014/main" id="{C8F7856E-B06A-2316-0D8F-DEC9604F363A}"/>
              </a:ext>
            </a:extLst>
          </xdr:cNvPr>
          <xdr:cNvGrpSpPr/>
        </xdr:nvGrpSpPr>
        <xdr:grpSpPr>
          <a:xfrm>
            <a:off x="12578809" y="12530892"/>
            <a:ext cx="709501" cy="625329"/>
            <a:chOff x="14057089" y="13483392"/>
            <a:chExt cx="709501" cy="625329"/>
          </a:xfrm>
        </xdr:grpSpPr>
        <xdr:sp macro="" textlink="">
          <xdr:nvSpPr>
            <xdr:cNvPr id="62" name="Rectangle: Rounded Corners 61">
              <a:extLst>
                <a:ext uri="{FF2B5EF4-FFF2-40B4-BE49-F238E27FC236}">
                  <a16:creationId xmlns:a16="http://schemas.microsoft.com/office/drawing/2014/main" id="{ACAE003F-7FD3-56B8-106B-ADDBE6ABEEF9}"/>
                </a:ext>
              </a:extLst>
            </xdr:cNvPr>
            <xdr:cNvSpPr>
              <a:spLocks noChangeAspect="1"/>
            </xdr:cNvSpPr>
          </xdr:nvSpPr>
          <xdr:spPr>
            <a:xfrm>
              <a:off x="14063777" y="1350264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63" name="Group 62">
              <a:extLst>
                <a:ext uri="{FF2B5EF4-FFF2-40B4-BE49-F238E27FC236}">
                  <a16:creationId xmlns:a16="http://schemas.microsoft.com/office/drawing/2014/main" id="{ACC4820F-0491-0FC0-176F-4C181EAB1A39}"/>
                </a:ext>
              </a:extLst>
            </xdr:cNvPr>
            <xdr:cNvGrpSpPr/>
          </xdr:nvGrpSpPr>
          <xdr:grpSpPr>
            <a:xfrm>
              <a:off x="14057089" y="13483392"/>
              <a:ext cx="709501" cy="625329"/>
              <a:chOff x="13935169" y="14847372"/>
              <a:chExt cx="709501" cy="625329"/>
            </a:xfrm>
          </xdr:grpSpPr>
          <xdr:pic>
            <xdr:nvPicPr>
              <xdr:cNvPr id="64" name="Graphic 63" descr="Envelope with solid fill">
                <a:extLst>
                  <a:ext uri="{FF2B5EF4-FFF2-40B4-BE49-F238E27FC236}">
                    <a16:creationId xmlns:a16="http://schemas.microsoft.com/office/drawing/2014/main" id="{6E7EEDF3-31C9-CD59-6F43-7CDDDCA07291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0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1"/>
                  </a:ext>
                </a:extLst>
              </a:blip>
              <a:stretch>
                <a:fillRect/>
              </a:stretch>
            </xdr:blipFill>
            <xdr:spPr>
              <a:xfrm>
                <a:off x="14051773" y="14847372"/>
                <a:ext cx="440660" cy="473634"/>
              </a:xfrm>
              <a:prstGeom prst="rect">
                <a:avLst/>
              </a:prstGeom>
            </xdr:spPr>
          </xdr:pic>
          <xdr:sp macro="" textlink="">
            <xdr:nvSpPr>
              <xdr:cNvPr id="65" name="TextBox 64">
                <a:extLst>
                  <a:ext uri="{FF2B5EF4-FFF2-40B4-BE49-F238E27FC236}">
                    <a16:creationId xmlns:a16="http://schemas.microsoft.com/office/drawing/2014/main" id="{1C315629-5F18-EC1C-B0AD-08A43544A574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3935169" y="15273335"/>
                <a:ext cx="709501" cy="199366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Support</a:t>
                </a:r>
              </a:p>
            </xdr:txBody>
          </xdr:sp>
        </xdr:grpSp>
      </xdr:grpSp>
      <xdr:sp macro="" textlink="">
        <xdr:nvSpPr>
          <xdr:cNvPr id="56" name="TextBox 55">
            <a:extLst>
              <a:ext uri="{FF2B5EF4-FFF2-40B4-BE49-F238E27FC236}">
                <a16:creationId xmlns:a16="http://schemas.microsoft.com/office/drawing/2014/main" id="{0D15BC6A-C3A4-D36E-B041-38A2786F2108}"/>
              </a:ext>
            </a:extLst>
          </xdr:cNvPr>
          <xdr:cNvSpPr txBox="1">
            <a:spLocks noChangeAspect="1"/>
          </xdr:cNvSpPr>
        </xdr:nvSpPr>
        <xdr:spPr>
          <a:xfrm>
            <a:off x="11637514" y="13155648"/>
            <a:ext cx="1135022" cy="186120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Application Details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57" name="Group 56">
            <a:extLst>
              <a:ext uri="{FF2B5EF4-FFF2-40B4-BE49-F238E27FC236}">
                <a16:creationId xmlns:a16="http://schemas.microsoft.com/office/drawing/2014/main" id="{3008A861-5CB5-EBA9-6964-7F14903B2C02}"/>
              </a:ext>
            </a:extLst>
          </xdr:cNvPr>
          <xdr:cNvGrpSpPr/>
        </xdr:nvGrpSpPr>
        <xdr:grpSpPr>
          <a:xfrm>
            <a:off x="11155502" y="12533743"/>
            <a:ext cx="717217" cy="626271"/>
            <a:chOff x="10317302" y="13531963"/>
            <a:chExt cx="717217" cy="626271"/>
          </a:xfrm>
        </xdr:grpSpPr>
        <xdr:sp macro="" textlink="">
          <xdr:nvSpPr>
            <xdr:cNvPr id="58" name="Rectangle: Rounded Corners 57">
              <a:extLst>
                <a:ext uri="{FF2B5EF4-FFF2-40B4-BE49-F238E27FC236}">
                  <a16:creationId xmlns:a16="http://schemas.microsoft.com/office/drawing/2014/main" id="{2D03389C-8BD6-03BF-53E7-40CE7B0A2C72}"/>
                </a:ext>
              </a:extLst>
            </xdr:cNvPr>
            <xdr:cNvSpPr>
              <a:spLocks noChangeAspect="1"/>
            </xdr:cNvSpPr>
          </xdr:nvSpPr>
          <xdr:spPr>
            <a:xfrm>
              <a:off x="10322179" y="13531963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59" name="Group 58">
              <a:extLst>
                <a:ext uri="{FF2B5EF4-FFF2-40B4-BE49-F238E27FC236}">
                  <a16:creationId xmlns:a16="http://schemas.microsoft.com/office/drawing/2014/main" id="{FFA6406F-545B-34D4-B8B7-7F7F38D81C3E}"/>
                </a:ext>
              </a:extLst>
            </xdr:cNvPr>
            <xdr:cNvGrpSpPr/>
          </xdr:nvGrpSpPr>
          <xdr:grpSpPr>
            <a:xfrm>
              <a:off x="10317302" y="13592363"/>
              <a:ext cx="717217" cy="565871"/>
              <a:chOff x="12885242" y="12967523"/>
              <a:chExt cx="717217" cy="565871"/>
            </a:xfrm>
          </xdr:grpSpPr>
          <xdr:pic>
            <xdr:nvPicPr>
              <xdr:cNvPr id="60" name="Graphic 59" descr="Open folder with solid fill">
                <a:extLst>
                  <a:ext uri="{FF2B5EF4-FFF2-40B4-BE49-F238E27FC236}">
                    <a16:creationId xmlns:a16="http://schemas.microsoft.com/office/drawing/2014/main" id="{75873F0E-E8A3-C1FC-60A1-C1968520910A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2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3"/>
                  </a:ext>
                </a:extLst>
              </a:blip>
              <a:stretch>
                <a:fillRect/>
              </a:stretch>
            </xdr:blipFill>
            <xdr:spPr>
              <a:xfrm>
                <a:off x="13026474" y="12967523"/>
                <a:ext cx="406787" cy="438246"/>
              </a:xfrm>
              <a:prstGeom prst="rect">
                <a:avLst/>
              </a:prstGeom>
            </xdr:spPr>
          </xdr:pic>
          <xdr:sp macro="" textlink="">
            <xdr:nvSpPr>
              <xdr:cNvPr id="61" name="TextBox 60">
                <a:extLst>
                  <a:ext uri="{FF2B5EF4-FFF2-40B4-BE49-F238E27FC236}">
                    <a16:creationId xmlns:a16="http://schemas.microsoft.com/office/drawing/2014/main" id="{64BB8BA0-8647-3CAB-2A95-8E9CA9DED394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2885242" y="13336151"/>
                <a:ext cx="717217" cy="197243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Manage</a:t>
                </a:r>
              </a:p>
            </xdr:txBody>
          </xdr:sp>
        </xdr:grp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26454</xdr:colOff>
      <xdr:row>0</xdr:row>
      <xdr:rowOff>31752</xdr:rowOff>
    </xdr:from>
    <xdr:to>
      <xdr:col>1</xdr:col>
      <xdr:colOff>3158063</xdr:colOff>
      <xdr:row>4</xdr:row>
      <xdr:rowOff>153904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221BD53D-2F51-4701-A370-A5834D7EBB9C}"/>
            </a:ext>
          </a:extLst>
        </xdr:cNvPr>
        <xdr:cNvGrpSpPr/>
      </xdr:nvGrpSpPr>
      <xdr:grpSpPr>
        <a:xfrm>
          <a:off x="26454" y="31752"/>
          <a:ext cx="3756449" cy="853672"/>
          <a:chOff x="4452408" y="2237447"/>
          <a:chExt cx="3777192" cy="841819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E71DBE66-EFFF-B1FB-AF9D-A8AF37A8906D}"/>
              </a:ext>
            </a:extLst>
          </xdr:cNvPr>
          <xdr:cNvSpPr>
            <a:spLocks/>
          </xdr:cNvSpPr>
        </xdr:nvSpPr>
        <xdr:spPr>
          <a:xfrm>
            <a:off x="4452408" y="2244754"/>
            <a:ext cx="3777192" cy="781768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AB6B6050-E80E-B651-997E-E6F7FB6127D8}"/>
              </a:ext>
            </a:extLst>
          </xdr:cNvPr>
          <xdr:cNvGrpSpPr/>
        </xdr:nvGrpSpPr>
        <xdr:grpSpPr>
          <a:xfrm>
            <a:off x="4537360" y="2271409"/>
            <a:ext cx="712479" cy="616633"/>
            <a:chOff x="7545952" y="2219211"/>
            <a:chExt cx="710140" cy="612768"/>
          </a:xfrm>
        </xdr:grpSpPr>
        <xdr:sp macro="" textlink="">
          <xdr:nvSpPr>
            <xdr:cNvPr id="22" name="Rectangle: Rounded Corners 21">
              <a:extLst>
                <a:ext uri="{FF2B5EF4-FFF2-40B4-BE49-F238E27FC236}">
                  <a16:creationId xmlns:a16="http://schemas.microsoft.com/office/drawing/2014/main" id="{0BF99BBF-AA22-F644-7EB2-F8DBBFC5636A}"/>
                </a:ext>
              </a:extLst>
            </xdr:cNvPr>
            <xdr:cNvSpPr>
              <a:spLocks noChangeAspect="1"/>
            </xdr:cNvSpPr>
          </xdr:nvSpPr>
          <xdr:spPr>
            <a:xfrm>
              <a:off x="7545952" y="221921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23" name="Graphic 22" descr="Users with solid fill">
              <a:extLst>
                <a:ext uri="{FF2B5EF4-FFF2-40B4-BE49-F238E27FC236}">
                  <a16:creationId xmlns:a16="http://schemas.microsoft.com/office/drawing/2014/main" id="{3177A8A1-7826-7F7F-ABF4-5DC8FD20BC3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2"/>
                </a:ext>
              </a:extLst>
            </a:blip>
            <a:stretch>
              <a:fillRect/>
            </a:stretch>
          </xdr:blipFill>
          <xdr:spPr>
            <a:xfrm>
              <a:off x="7678230" y="223302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24" name="TextBox 23">
              <a:extLst>
                <a:ext uri="{FF2B5EF4-FFF2-40B4-BE49-F238E27FC236}">
                  <a16:creationId xmlns:a16="http://schemas.microsoft.com/office/drawing/2014/main" id="{6735CDA7-5816-18D9-61DE-E6A7D674B355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562874" y="2624650"/>
              <a:ext cx="660408" cy="207329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Portfolio</a:t>
              </a:r>
            </a:p>
          </xdr:txBody>
        </xdr:sp>
      </xdr:grp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3F38BAAF-435C-592B-5040-EE884E46E7A4}"/>
              </a:ext>
            </a:extLst>
          </xdr:cNvPr>
          <xdr:cNvSpPr txBox="1">
            <a:spLocks noChangeAspect="1"/>
          </xdr:cNvSpPr>
        </xdr:nvSpPr>
        <xdr:spPr>
          <a:xfrm>
            <a:off x="5736029" y="2893351"/>
            <a:ext cx="1146479" cy="185915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>
                <a:latin typeface="Segoe UI" panose="020B0502040204020203" pitchFamily="34" charset="0"/>
                <a:cs typeface="Segoe UI" panose="020B0502040204020203" pitchFamily="34" charset="0"/>
              </a:rPr>
              <a:t>Data Model</a:t>
            </a:r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 Activities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B8862451-A5AC-CD56-942B-A8DAF05537EF}"/>
              </a:ext>
            </a:extLst>
          </xdr:cNvPr>
          <xdr:cNvGrpSpPr/>
        </xdr:nvGrpSpPr>
        <xdr:grpSpPr>
          <a:xfrm>
            <a:off x="5271584" y="2269429"/>
            <a:ext cx="684660" cy="642297"/>
            <a:chOff x="2524114" y="2444753"/>
            <a:chExt cx="710140" cy="638271"/>
          </a:xfrm>
        </xdr:grpSpPr>
        <xdr:sp macro="" textlink="">
          <xdr:nvSpPr>
            <xdr:cNvPr id="19" name="Rectangle: Rounded Corners 18">
              <a:extLst>
                <a:ext uri="{FF2B5EF4-FFF2-40B4-BE49-F238E27FC236}">
                  <a16:creationId xmlns:a16="http://schemas.microsoft.com/office/drawing/2014/main" id="{BA09271E-7745-FF96-6CBE-9A9E064A8DFD}"/>
                </a:ext>
              </a:extLst>
            </xdr:cNvPr>
            <xdr:cNvSpPr>
              <a:spLocks noChangeAspect="1"/>
            </xdr:cNvSpPr>
          </xdr:nvSpPr>
          <xdr:spPr>
            <a:xfrm>
              <a:off x="2524114" y="244475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F0D8E6CD-265D-E5C7-BABF-977EB9A5E735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2599247" y="2908400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Ticker</a:t>
              </a:r>
            </a:p>
          </xdr:txBody>
        </xdr:sp>
        <xdr:pic>
          <xdr:nvPicPr>
            <xdr:cNvPr id="21" name="Graphic 20" descr="Pen with solid fill">
              <a:extLst>
                <a:ext uri="{FF2B5EF4-FFF2-40B4-BE49-F238E27FC236}">
                  <a16:creationId xmlns:a16="http://schemas.microsoft.com/office/drawing/2014/main" id="{FAE2B8A7-5CDF-C676-FD96-5150FA7CFB6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tretch>
              <a:fillRect/>
            </a:stretch>
          </xdr:blipFill>
          <xdr:spPr>
            <a:xfrm>
              <a:off x="2651113" y="2458619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A6B09E74-A664-4EB2-7BB9-6DB5E4E5F847}"/>
              </a:ext>
            </a:extLst>
          </xdr:cNvPr>
          <xdr:cNvGrpSpPr/>
        </xdr:nvGrpSpPr>
        <xdr:grpSpPr>
          <a:xfrm>
            <a:off x="6613361" y="2269429"/>
            <a:ext cx="840786" cy="621623"/>
            <a:chOff x="1636174" y="2164296"/>
            <a:chExt cx="872076" cy="617726"/>
          </a:xfrm>
        </xdr:grpSpPr>
        <xdr:sp macro="" textlink="">
          <xdr:nvSpPr>
            <xdr:cNvPr id="16" name="Rectangle: Rounded Corners 15">
              <a:extLst>
                <a:ext uri="{FF2B5EF4-FFF2-40B4-BE49-F238E27FC236}">
                  <a16:creationId xmlns:a16="http://schemas.microsoft.com/office/drawing/2014/main" id="{26893353-F665-D557-A883-7FF922ECEA3B}"/>
                </a:ext>
              </a:extLst>
            </xdr:cNvPr>
            <xdr:cNvSpPr>
              <a:spLocks noChangeAspect="1"/>
            </xdr:cNvSpPr>
          </xdr:nvSpPr>
          <xdr:spPr>
            <a:xfrm>
              <a:off x="1719790" y="216630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EF1F79BA-E887-618C-0272-B7375BD00027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36174" y="2508242"/>
              <a:ext cx="872076" cy="273780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Refresh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18" name="Graphic 17" descr="Repeat with solid fill">
              <a:extLst>
                <a:ext uri="{FF2B5EF4-FFF2-40B4-BE49-F238E27FC236}">
                  <a16:creationId xmlns:a16="http://schemas.microsoft.com/office/drawing/2014/main" id="{DF833FA9-57D7-FEC2-D22B-2952996062F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6"/>
                </a:ext>
              </a:extLst>
            </a:blip>
            <a:stretch>
              <a:fillRect/>
            </a:stretch>
          </xdr:blipFill>
          <xdr:spPr>
            <a:xfrm>
              <a:off x="1857370" y="2164296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409D3836-9762-DEEF-301A-12349E0BA611}"/>
              </a:ext>
            </a:extLst>
          </xdr:cNvPr>
          <xdr:cNvGrpSpPr/>
        </xdr:nvGrpSpPr>
        <xdr:grpSpPr>
          <a:xfrm>
            <a:off x="5980769" y="2237447"/>
            <a:ext cx="684660" cy="633680"/>
            <a:chOff x="1561041" y="7498289"/>
            <a:chExt cx="710140" cy="629708"/>
          </a:xfrm>
        </xdr:grpSpPr>
        <xdr:sp macro="" textlink="">
          <xdr:nvSpPr>
            <xdr:cNvPr id="13" name="Rectangle: Rounded Corners 12">
              <a:extLst>
                <a:ext uri="{FF2B5EF4-FFF2-40B4-BE49-F238E27FC236}">
                  <a16:creationId xmlns:a16="http://schemas.microsoft.com/office/drawing/2014/main" id="{9E24A20F-E6E5-B557-8429-797DDD8DEF9F}"/>
                </a:ext>
              </a:extLst>
            </xdr:cNvPr>
            <xdr:cNvSpPr>
              <a:spLocks noChangeAspect="1"/>
            </xdr:cNvSpPr>
          </xdr:nvSpPr>
          <xdr:spPr>
            <a:xfrm>
              <a:off x="1561041" y="752676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B375B673-ABE1-99EB-A687-1B2A35CDD3AA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25595" y="7953366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Save</a:t>
              </a:r>
            </a:p>
          </xdr:txBody>
        </xdr:sp>
        <xdr:pic>
          <xdr:nvPicPr>
            <xdr:cNvPr id="15" name="Graphic 14" descr="Disk with solid fill">
              <a:extLst>
                <a:ext uri="{FF2B5EF4-FFF2-40B4-BE49-F238E27FC236}">
                  <a16:creationId xmlns:a16="http://schemas.microsoft.com/office/drawing/2014/main" id="{95BCCA74-696E-9A9B-6863-98C1CE55347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8"/>
                </a:ext>
              </a:extLst>
            </a:blip>
            <a:stretch>
              <a:fillRect/>
            </a:stretch>
          </xdr:blipFill>
          <xdr:spPr>
            <a:xfrm>
              <a:off x="1688014" y="7498289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2B9C02A9-4FE0-D15F-BC9F-5665A68D13AB}"/>
              </a:ext>
            </a:extLst>
          </xdr:cNvPr>
          <xdr:cNvGrpSpPr/>
        </xdr:nvGrpSpPr>
        <xdr:grpSpPr>
          <a:xfrm>
            <a:off x="7393968" y="2242714"/>
            <a:ext cx="768088" cy="670946"/>
            <a:chOff x="5164667" y="12530667"/>
            <a:chExt cx="710140" cy="666740"/>
          </a:xfrm>
        </xdr:grpSpPr>
        <xdr:sp macro="" textlink="">
          <xdr:nvSpPr>
            <xdr:cNvPr id="10" name="Rectangle: Rounded Corners 9">
              <a:extLst>
                <a:ext uri="{FF2B5EF4-FFF2-40B4-BE49-F238E27FC236}">
                  <a16:creationId xmlns:a16="http://schemas.microsoft.com/office/drawing/2014/main" id="{DA1108F9-42C8-1C52-BD47-BC714F4E88B2}"/>
                </a:ext>
              </a:extLst>
            </xdr:cNvPr>
            <xdr:cNvSpPr>
              <a:spLocks noChangeAspect="1"/>
            </xdr:cNvSpPr>
          </xdr:nvSpPr>
          <xdr:spPr>
            <a:xfrm>
              <a:off x="5164667" y="12559136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11" name="Graphic 10" descr="Back with solid fill">
              <a:extLst>
                <a:ext uri="{FF2B5EF4-FFF2-40B4-BE49-F238E27FC236}">
                  <a16:creationId xmlns:a16="http://schemas.microsoft.com/office/drawing/2014/main" id="{6CFF81A2-3E35-A156-999E-553BDA5F456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0"/>
                </a:ext>
              </a:extLst>
            </a:blip>
            <a:stretch>
              <a:fillRect/>
            </a:stretch>
          </xdr:blipFill>
          <xdr:spPr>
            <a:xfrm>
              <a:off x="5275799" y="1253066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915AACB9-36C3-FC82-DBD5-E3B461FBAF63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239800" y="13022783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Export</a:t>
              </a:r>
            </a:p>
          </xdr:txBody>
        </xdr:sp>
      </xdr:grpSp>
    </xdr:grpSp>
    <xdr:clientData/>
  </xdr:twoCellAnchor>
  <xdr:twoCellAnchor>
    <xdr:from>
      <xdr:col>0</xdr:col>
      <xdr:colOff>0</xdr:colOff>
      <xdr:row>5</xdr:row>
      <xdr:rowOff>0</xdr:rowOff>
    </xdr:from>
    <xdr:to>
      <xdr:col>6</xdr:col>
      <xdr:colOff>274358</xdr:colOff>
      <xdr:row>7</xdr:row>
      <xdr:rowOff>31121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087B5C61-E526-4A6F-AD83-468365EBDB74}"/>
            </a:ext>
          </a:extLst>
        </xdr:cNvPr>
        <xdr:cNvGrpSpPr/>
      </xdr:nvGrpSpPr>
      <xdr:grpSpPr>
        <a:xfrm>
          <a:off x="0" y="914400"/>
          <a:ext cx="11932958" cy="846461"/>
          <a:chOff x="0" y="17053560"/>
          <a:chExt cx="11932958" cy="846461"/>
        </a:xfrm>
      </xdr:grpSpPr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F1E67868-32BB-21C7-6894-00EFFF59AF55}"/>
              </a:ext>
            </a:extLst>
          </xdr:cNvPr>
          <xdr:cNvGrpSpPr/>
        </xdr:nvGrpSpPr>
        <xdr:grpSpPr>
          <a:xfrm>
            <a:off x="2792130" y="17089926"/>
            <a:ext cx="6709266" cy="737159"/>
            <a:chOff x="3014247" y="17830800"/>
            <a:chExt cx="7248941" cy="728417"/>
          </a:xfrm>
        </xdr:grpSpPr>
        <xdr:sp macro="" textlink="">
          <xdr:nvSpPr>
            <xdr:cNvPr id="47" name="Rectangle: Rounded Corners 46">
              <a:extLst>
                <a:ext uri="{FF2B5EF4-FFF2-40B4-BE49-F238E27FC236}">
                  <a16:creationId xmlns:a16="http://schemas.microsoft.com/office/drawing/2014/main" id="{0BFD3278-DF3A-CC68-6681-6FAB982F7354}"/>
                </a:ext>
              </a:extLst>
            </xdr:cNvPr>
            <xdr:cNvSpPr/>
          </xdr:nvSpPr>
          <xdr:spPr>
            <a:xfrm>
              <a:off x="3014247" y="17830800"/>
              <a:ext cx="7248941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CA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48" name="TextBox 47">
              <a:extLst>
                <a:ext uri="{FF2B5EF4-FFF2-40B4-BE49-F238E27FC236}">
                  <a16:creationId xmlns:a16="http://schemas.microsoft.com/office/drawing/2014/main" id="{A6AD5E80-DBCF-87FE-E19C-F267947319BC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024947" y="17880107"/>
              <a:ext cx="2765531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Clear Ledger Analytics </a:t>
              </a:r>
            </a:p>
          </xdr:txBody>
        </xdr:sp>
        <xdr:sp macro="" textlink="">
          <xdr:nvSpPr>
            <xdr:cNvPr id="49" name="TextBox 48">
              <a:extLst>
                <a:ext uri="{FF2B5EF4-FFF2-40B4-BE49-F238E27FC236}">
                  <a16:creationId xmlns:a16="http://schemas.microsoft.com/office/drawing/2014/main" id="{FC064C34-44F5-1B21-C289-D31C00667477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547830" y="18130747"/>
              <a:ext cx="5846081" cy="262972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fld id="{EB28F277-F0A7-4739-AEAB-E13E600E944F}" type="TxLink">
                <a:rPr lang="en-US" sz="18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ctr"/>
                <a:t>Model-Berkshire</a:t>
              </a:fld>
              <a:endParaRPr lang="en-US" sz="18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27" name="Group 26">
            <a:extLst>
              <a:ext uri="{FF2B5EF4-FFF2-40B4-BE49-F238E27FC236}">
                <a16:creationId xmlns:a16="http://schemas.microsoft.com/office/drawing/2014/main" id="{13139F25-0F35-617D-0998-DBAA5C50340A}"/>
              </a:ext>
            </a:extLst>
          </xdr:cNvPr>
          <xdr:cNvGrpSpPr/>
        </xdr:nvGrpSpPr>
        <xdr:grpSpPr>
          <a:xfrm>
            <a:off x="0" y="17098242"/>
            <a:ext cx="2769028" cy="747338"/>
            <a:chOff x="0" y="17839017"/>
            <a:chExt cx="2940656" cy="738476"/>
          </a:xfrm>
        </xdr:grpSpPr>
        <xdr:sp macro="" textlink="">
          <xdr:nvSpPr>
            <xdr:cNvPr id="42" name="Rectangle: Rounded Corners 41">
              <a:extLst>
                <a:ext uri="{FF2B5EF4-FFF2-40B4-BE49-F238E27FC236}">
                  <a16:creationId xmlns:a16="http://schemas.microsoft.com/office/drawing/2014/main" id="{83A84015-523E-50A2-01DA-B2331D8CB2B3}"/>
                </a:ext>
              </a:extLst>
            </xdr:cNvPr>
            <xdr:cNvSpPr/>
          </xdr:nvSpPr>
          <xdr:spPr>
            <a:xfrm>
              <a:off x="0" y="17839017"/>
              <a:ext cx="2940656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43" name="TextBox 42">
              <a:extLst>
                <a:ext uri="{FF2B5EF4-FFF2-40B4-BE49-F238E27FC236}">
                  <a16:creationId xmlns:a16="http://schemas.microsoft.com/office/drawing/2014/main" id="{A5D8474B-7670-9174-2ADB-7DBA030C5735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53531" y="17872652"/>
              <a:ext cx="1764394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Porfolio Dashboard</a:t>
              </a:r>
            </a:p>
          </xdr:txBody>
        </xdr:sp>
        <xdr:sp macro="" textlink="">
          <xdr:nvSpPr>
            <xdr:cNvPr id="44" name="TextBox 43">
              <a:extLst>
                <a:ext uri="{FF2B5EF4-FFF2-40B4-BE49-F238E27FC236}">
                  <a16:creationId xmlns:a16="http://schemas.microsoft.com/office/drawing/2014/main" id="{3B5473F2-6A86-EF32-377A-499420481C42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63809" y="18361715"/>
              <a:ext cx="1242279" cy="215778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Net Asset Value</a:t>
              </a:r>
            </a:p>
          </xdr:txBody>
        </xdr:sp>
        <xdr:sp macro="" textlink="">
          <xdr:nvSpPr>
            <xdr:cNvPr id="45" name="TextBox 44">
              <a:extLst>
                <a:ext uri="{FF2B5EF4-FFF2-40B4-BE49-F238E27FC236}">
                  <a16:creationId xmlns:a16="http://schemas.microsoft.com/office/drawing/2014/main" id="{C79A72C8-3531-C59D-5254-195F04DFFFFB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7764" y="18077415"/>
              <a:ext cx="1633516" cy="301503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r"/>
              <a:fld id="{C1CD5FAC-BDE1-44DD-8868-B7AE5609E84F}" type="TxLink">
                <a:rPr lang="en-US" sz="16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r"/>
                <a:t>3,340,365</a:t>
              </a:fld>
              <a:endParaRPr lang="en-US" sz="16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sp macro="" textlink="">
          <xdr:nvSpPr>
            <xdr:cNvPr id="46" name="TextBox 45">
              <a:extLst>
                <a:ext uri="{FF2B5EF4-FFF2-40B4-BE49-F238E27FC236}">
                  <a16:creationId xmlns:a16="http://schemas.microsoft.com/office/drawing/2014/main" id="{5E890A55-FA6C-292A-57BD-365153B0F126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747768" y="18125164"/>
              <a:ext cx="534526" cy="25375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l"/>
              <a:fld id="{DACF4337-63BC-4FED-9749-893DFC377543}" type="TxLink">
                <a:rPr lang="en-US" sz="12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l"/>
                <a:t>USD</a:t>
              </a:fld>
              <a:endParaRPr lang="en-US" sz="12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28" name="Group 27">
            <a:extLst>
              <a:ext uri="{FF2B5EF4-FFF2-40B4-BE49-F238E27FC236}">
                <a16:creationId xmlns:a16="http://schemas.microsoft.com/office/drawing/2014/main" id="{7E649A6D-9EE4-C1AA-9394-055A1E194D5C}"/>
              </a:ext>
            </a:extLst>
          </xdr:cNvPr>
          <xdr:cNvGrpSpPr/>
        </xdr:nvGrpSpPr>
        <xdr:grpSpPr>
          <a:xfrm>
            <a:off x="9471660" y="17053560"/>
            <a:ext cx="2461298" cy="846461"/>
            <a:chOff x="7280791" y="14647166"/>
            <a:chExt cx="2461298" cy="846461"/>
          </a:xfrm>
        </xdr:grpSpPr>
        <xdr:grpSp>
          <xdr:nvGrpSpPr>
            <xdr:cNvPr id="29" name="Group 28">
              <a:extLst>
                <a:ext uri="{FF2B5EF4-FFF2-40B4-BE49-F238E27FC236}">
                  <a16:creationId xmlns:a16="http://schemas.microsoft.com/office/drawing/2014/main" id="{17168B9C-596B-B40C-7FF4-63416855244E}"/>
                </a:ext>
              </a:extLst>
            </xdr:cNvPr>
            <xdr:cNvGrpSpPr/>
          </xdr:nvGrpSpPr>
          <xdr:grpSpPr>
            <a:xfrm>
              <a:off x="7280791" y="14698980"/>
              <a:ext cx="2461298" cy="794647"/>
              <a:chOff x="7257931" y="14721840"/>
              <a:chExt cx="2461298" cy="794647"/>
            </a:xfrm>
          </xdr:grpSpPr>
          <xdr:sp macro="" textlink="">
            <xdr:nvSpPr>
              <xdr:cNvPr id="31" name="Rectangle: Rounded Corners 30">
                <a:extLst>
                  <a:ext uri="{FF2B5EF4-FFF2-40B4-BE49-F238E27FC236}">
                    <a16:creationId xmlns:a16="http://schemas.microsoft.com/office/drawing/2014/main" id="{833D5D03-AE17-B9FA-DAA5-66F91B277D4F}"/>
                  </a:ext>
                </a:extLst>
              </xdr:cNvPr>
              <xdr:cNvSpPr/>
            </xdr:nvSpPr>
            <xdr:spPr>
              <a:xfrm>
                <a:off x="7315200" y="14721840"/>
                <a:ext cx="2404029" cy="737187"/>
              </a:xfrm>
              <a:prstGeom prst="roundRect">
                <a:avLst/>
              </a:prstGeom>
              <a:solidFill>
                <a:schemeClr val="bg2"/>
              </a:solidFill>
            </xdr:spPr>
            <xdr:style>
              <a:lnRef idx="1">
                <a:schemeClr val="accent3"/>
              </a:lnRef>
              <a:fillRef idx="2">
                <a:schemeClr val="accent3"/>
              </a:fillRef>
              <a:effectRef idx="1">
                <a:schemeClr val="accent3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CA" sz="1100"/>
              </a:p>
            </xdr:txBody>
          </xdr:sp>
          <xdr:grpSp>
            <xdr:nvGrpSpPr>
              <xdr:cNvPr id="32" name="Group 31">
                <a:extLst>
                  <a:ext uri="{FF2B5EF4-FFF2-40B4-BE49-F238E27FC236}">
                    <a16:creationId xmlns:a16="http://schemas.microsoft.com/office/drawing/2014/main" id="{F382C3FD-F154-39F9-6742-FA881D2BF1EA}"/>
                  </a:ext>
                </a:extLst>
              </xdr:cNvPr>
              <xdr:cNvGrpSpPr/>
            </xdr:nvGrpSpPr>
            <xdr:grpSpPr>
              <a:xfrm>
                <a:off x="8064239" y="14871616"/>
                <a:ext cx="726497" cy="644871"/>
                <a:chOff x="10694495" y="19096951"/>
                <a:chExt cx="771526" cy="637224"/>
              </a:xfrm>
            </xdr:grpSpPr>
            <xdr:pic>
              <xdr:nvPicPr>
                <xdr:cNvPr id="40" name="Graphic 39" descr="Clipboard Partially Checked with solid fill">
                  <a:extLst>
                    <a:ext uri="{FF2B5EF4-FFF2-40B4-BE49-F238E27FC236}">
                      <a16:creationId xmlns:a16="http://schemas.microsoft.com/office/drawing/2014/main" id="{E3A77618-C91A-3463-A34A-55EEA54A958F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1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2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828130" y="19096951"/>
                  <a:ext cx="497239" cy="465623"/>
                </a:xfrm>
                <a:prstGeom prst="rect">
                  <a:avLst/>
                </a:prstGeom>
              </xdr:spPr>
            </xdr:pic>
            <xdr:sp macro="" textlink="">
              <xdr:nvSpPr>
                <xdr:cNvPr id="41" name="TextBox 40">
                  <a:extLst>
                    <a:ext uri="{FF2B5EF4-FFF2-40B4-BE49-F238E27FC236}">
                      <a16:creationId xmlns:a16="http://schemas.microsoft.com/office/drawing/2014/main" id="{90F71D11-9F8B-C9DA-7785-77F685EF3693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0694495" y="19488913"/>
                  <a:ext cx="771526" cy="24526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85058BAE-BF93-44E2-8FCF-60281232FFCB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VALID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  <xdr:grpSp>
            <xdr:nvGrpSpPr>
              <xdr:cNvPr id="33" name="Group 32">
                <a:extLst>
                  <a:ext uri="{FF2B5EF4-FFF2-40B4-BE49-F238E27FC236}">
                    <a16:creationId xmlns:a16="http://schemas.microsoft.com/office/drawing/2014/main" id="{C9A71E85-06F5-8285-E2F0-A5DD25C03771}"/>
                  </a:ext>
                </a:extLst>
              </xdr:cNvPr>
              <xdr:cNvGrpSpPr/>
            </xdr:nvGrpSpPr>
            <xdr:grpSpPr>
              <a:xfrm>
                <a:off x="7257931" y="14851529"/>
                <a:ext cx="837891" cy="634486"/>
                <a:chOff x="9896461" y="17988013"/>
                <a:chExt cx="889824" cy="626962"/>
              </a:xfrm>
            </xdr:grpSpPr>
            <xdr:pic>
              <xdr:nvPicPr>
                <xdr:cNvPr id="37" name="Graphic 36" descr="Monthly calendar with solid fill">
                  <a:extLst>
                    <a:ext uri="{FF2B5EF4-FFF2-40B4-BE49-F238E27FC236}">
                      <a16:creationId xmlns:a16="http://schemas.microsoft.com/office/drawing/2014/main" id="{A434075A-EB85-D60B-8E00-0E39A315B572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3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4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115206" y="17988013"/>
                  <a:ext cx="423316" cy="392901"/>
                </a:xfrm>
                <a:prstGeom prst="rect">
                  <a:avLst/>
                </a:prstGeom>
              </xdr:spPr>
            </xdr:pic>
            <xdr:sp macro="" textlink="">
              <xdr:nvSpPr>
                <xdr:cNvPr id="38" name="TextBox 37">
                  <a:extLst>
                    <a:ext uri="{FF2B5EF4-FFF2-40B4-BE49-F238E27FC236}">
                      <a16:creationId xmlns:a16="http://schemas.microsoft.com/office/drawing/2014/main" id="{8857777C-6928-2AE1-B2E1-709A3BBB4715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967111" y="18409530"/>
                  <a:ext cx="819174" cy="205445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5C6B895A-9EC7-403C-8E0B-C7337D22F832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2026-08-31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39" name="TextBox 38">
                  <a:extLst>
                    <a:ext uri="{FF2B5EF4-FFF2-40B4-BE49-F238E27FC236}">
                      <a16:creationId xmlns:a16="http://schemas.microsoft.com/office/drawing/2014/main" id="{071EB620-B2F2-78A9-3DD5-11FB8A724C2D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896461" y="18298593"/>
                  <a:ext cx="863261" cy="18619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r>
                    <a:rPr lang="en-US" sz="8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t>Expires</a:t>
                  </a:r>
                </a:p>
              </xdr:txBody>
            </xdr:sp>
          </xdr:grpSp>
          <xdr:grpSp>
            <xdr:nvGrpSpPr>
              <xdr:cNvPr id="34" name="Group 33">
                <a:extLst>
                  <a:ext uri="{FF2B5EF4-FFF2-40B4-BE49-F238E27FC236}">
                    <a16:creationId xmlns:a16="http://schemas.microsoft.com/office/drawing/2014/main" id="{19757D69-7825-215D-7A6D-C552C154D378}"/>
                  </a:ext>
                </a:extLst>
              </xdr:cNvPr>
              <xdr:cNvGrpSpPr/>
            </xdr:nvGrpSpPr>
            <xdr:grpSpPr>
              <a:xfrm>
                <a:off x="8729053" y="14840493"/>
                <a:ext cx="910310" cy="665140"/>
                <a:chOff x="12620607" y="19369079"/>
                <a:chExt cx="966787" cy="657228"/>
              </a:xfrm>
            </xdr:grpSpPr>
            <xdr:pic>
              <xdr:nvPicPr>
                <xdr:cNvPr id="35" name="Picture 34" descr="Single gear with solid fill">
                  <a:extLst>
                    <a:ext uri="{FF2B5EF4-FFF2-40B4-BE49-F238E27FC236}">
                      <a16:creationId xmlns:a16="http://schemas.microsoft.com/office/drawing/2014/main" id="{16B9D272-610E-B362-4AC4-2B0EA52A96D1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5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</a:blip>
                <a:stretch>
                  <a:fillRect/>
                </a:stretch>
              </xdr:blipFill>
              <xdr:spPr>
                <a:xfrm>
                  <a:off x="12820634" y="19369079"/>
                  <a:ext cx="504000" cy="504000"/>
                </a:xfrm>
                <a:prstGeom prst="rect">
                  <a:avLst/>
                </a:prstGeom>
              </xdr:spPr>
            </xdr:pic>
            <xdr:sp macro="" textlink="">
              <xdr:nvSpPr>
                <xdr:cNvPr id="36" name="TextBox 35">
                  <a:extLst>
                    <a:ext uri="{FF2B5EF4-FFF2-40B4-BE49-F238E27FC236}">
                      <a16:creationId xmlns:a16="http://schemas.microsoft.com/office/drawing/2014/main" id="{794CFF75-6C4A-AECE-1499-825F4046002D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2620607" y="19763660"/>
                  <a:ext cx="966787" cy="262647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fld id="{9AA1E687-C9F8-4057-861D-92CDC185E9F4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Version 1.0.22</a:t>
                  </a:fld>
                  <a:endPara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</xdr:grpSp>
        <xdr:sp macro="" textlink="">
          <xdr:nvSpPr>
            <xdr:cNvPr id="30" name="TextBox 29">
              <a:extLst>
                <a:ext uri="{FF2B5EF4-FFF2-40B4-BE49-F238E27FC236}">
                  <a16:creationId xmlns:a16="http://schemas.microsoft.com/office/drawing/2014/main" id="{0AEA2D78-D186-F575-82F1-9BB4AD509475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395928" y="14647166"/>
              <a:ext cx="2179364" cy="272087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License Details</a:t>
              </a:r>
            </a:p>
          </xdr:txBody>
        </xdr:sp>
      </xdr:grpSp>
    </xdr:grpSp>
    <xdr:clientData/>
  </xdr:twoCellAnchor>
  <xdr:twoCellAnchor editAs="oneCell">
    <xdr:from>
      <xdr:col>1</xdr:col>
      <xdr:colOff>3177540</xdr:colOff>
      <xdr:row>0</xdr:row>
      <xdr:rowOff>38100</xdr:rowOff>
    </xdr:from>
    <xdr:to>
      <xdr:col>1</xdr:col>
      <xdr:colOff>5436751</xdr:colOff>
      <xdr:row>4</xdr:row>
      <xdr:rowOff>128688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404BFD4B-AB50-4F36-89EE-A6DEB3462206}"/>
            </a:ext>
          </a:extLst>
        </xdr:cNvPr>
        <xdr:cNvGrpSpPr/>
      </xdr:nvGrpSpPr>
      <xdr:grpSpPr>
        <a:xfrm>
          <a:off x="3802380" y="38100"/>
          <a:ext cx="2259211" cy="822108"/>
          <a:chOff x="11113888" y="12519660"/>
          <a:chExt cx="2259211" cy="822108"/>
        </a:xfrm>
      </xdr:grpSpPr>
      <xdr:sp macro="" textlink="">
        <xdr:nvSpPr>
          <xdr:cNvPr id="51" name="Rectangle: Rounded Corners 50">
            <a:extLst>
              <a:ext uri="{FF2B5EF4-FFF2-40B4-BE49-F238E27FC236}">
                <a16:creationId xmlns:a16="http://schemas.microsoft.com/office/drawing/2014/main" id="{58D23223-D2D8-BA69-F684-779138152C9C}"/>
              </a:ext>
            </a:extLst>
          </xdr:cNvPr>
          <xdr:cNvSpPr>
            <a:spLocks/>
          </xdr:cNvSpPr>
        </xdr:nvSpPr>
        <xdr:spPr>
          <a:xfrm>
            <a:off x="11113888" y="12519660"/>
            <a:ext cx="2259211" cy="782627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52" name="Group 51">
            <a:extLst>
              <a:ext uri="{FF2B5EF4-FFF2-40B4-BE49-F238E27FC236}">
                <a16:creationId xmlns:a16="http://schemas.microsoft.com/office/drawing/2014/main" id="{140E10D8-F462-8D7E-D991-F1338D08387F}"/>
              </a:ext>
            </a:extLst>
          </xdr:cNvPr>
          <xdr:cNvGrpSpPr/>
        </xdr:nvGrpSpPr>
        <xdr:grpSpPr>
          <a:xfrm>
            <a:off x="11871960" y="12534900"/>
            <a:ext cx="677818" cy="618084"/>
            <a:chOff x="14020800" y="13799820"/>
            <a:chExt cx="677818" cy="618084"/>
          </a:xfrm>
        </xdr:grpSpPr>
        <xdr:sp macro="" textlink="">
          <xdr:nvSpPr>
            <xdr:cNvPr id="64" name="Rectangle: Rounded Corners 63">
              <a:extLst>
                <a:ext uri="{FF2B5EF4-FFF2-40B4-BE49-F238E27FC236}">
                  <a16:creationId xmlns:a16="http://schemas.microsoft.com/office/drawing/2014/main" id="{7EEA2320-A215-6C48-8453-BA58761005E4}"/>
                </a:ext>
              </a:extLst>
            </xdr:cNvPr>
            <xdr:cNvSpPr>
              <a:spLocks noChangeAspect="1"/>
            </xdr:cNvSpPr>
          </xdr:nvSpPr>
          <xdr:spPr>
            <a:xfrm>
              <a:off x="14020800" y="1379982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65" name="Group 64">
              <a:extLst>
                <a:ext uri="{FF2B5EF4-FFF2-40B4-BE49-F238E27FC236}">
                  <a16:creationId xmlns:a16="http://schemas.microsoft.com/office/drawing/2014/main" id="{CCA88497-F132-0962-BF1F-17CCCE3498C6}"/>
                </a:ext>
              </a:extLst>
            </xdr:cNvPr>
            <xdr:cNvGrpSpPr/>
          </xdr:nvGrpSpPr>
          <xdr:grpSpPr>
            <a:xfrm>
              <a:off x="14039491" y="13807427"/>
              <a:ext cx="638475" cy="610477"/>
              <a:chOff x="14016631" y="13967447"/>
              <a:chExt cx="638475" cy="610477"/>
            </a:xfrm>
          </xdr:grpSpPr>
          <xdr:sp macro="" textlink="">
            <xdr:nvSpPr>
              <xdr:cNvPr id="66" name="TextBox 65">
                <a:extLst>
                  <a:ext uri="{FF2B5EF4-FFF2-40B4-BE49-F238E27FC236}">
                    <a16:creationId xmlns:a16="http://schemas.microsoft.com/office/drawing/2014/main" id="{3BABC280-EFE8-31D1-62F9-C563DDCA4059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4016631" y="14361959"/>
                <a:ext cx="638475" cy="215965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Website</a:t>
                </a:r>
              </a:p>
            </xdr:txBody>
          </xdr:sp>
          <xdr:pic>
            <xdr:nvPicPr>
              <xdr:cNvPr id="67" name="Graphic 66" descr="World with solid fill">
                <a:extLst>
                  <a:ext uri="{FF2B5EF4-FFF2-40B4-BE49-F238E27FC236}">
                    <a16:creationId xmlns:a16="http://schemas.microsoft.com/office/drawing/2014/main" id="{55443A88-8DFD-C6F9-AD1B-5F4685158B29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6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17"/>
                  </a:ext>
                </a:extLst>
              </a:blip>
              <a:stretch>
                <a:fillRect/>
              </a:stretch>
            </xdr:blipFill>
            <xdr:spPr>
              <a:xfrm>
                <a:off x="14100544" y="13967447"/>
                <a:ext cx="440661" cy="473634"/>
              </a:xfrm>
              <a:prstGeom prst="rect">
                <a:avLst/>
              </a:prstGeom>
            </xdr:spPr>
          </xdr:pic>
        </xdr:grpSp>
      </xdr:grpSp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F7DEABE6-3135-2BEA-4AEE-DADF6A3A92D5}"/>
              </a:ext>
            </a:extLst>
          </xdr:cNvPr>
          <xdr:cNvGrpSpPr/>
        </xdr:nvGrpSpPr>
        <xdr:grpSpPr>
          <a:xfrm>
            <a:off x="12578809" y="12530892"/>
            <a:ext cx="709501" cy="625329"/>
            <a:chOff x="14057089" y="13483392"/>
            <a:chExt cx="709501" cy="625329"/>
          </a:xfrm>
        </xdr:grpSpPr>
        <xdr:sp macro="" textlink="">
          <xdr:nvSpPr>
            <xdr:cNvPr id="60" name="Rectangle: Rounded Corners 59">
              <a:extLst>
                <a:ext uri="{FF2B5EF4-FFF2-40B4-BE49-F238E27FC236}">
                  <a16:creationId xmlns:a16="http://schemas.microsoft.com/office/drawing/2014/main" id="{459B4B31-4EFF-ADAC-96A0-550B6DDC01E1}"/>
                </a:ext>
              </a:extLst>
            </xdr:cNvPr>
            <xdr:cNvSpPr>
              <a:spLocks noChangeAspect="1"/>
            </xdr:cNvSpPr>
          </xdr:nvSpPr>
          <xdr:spPr>
            <a:xfrm>
              <a:off x="14063777" y="1350264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61" name="Group 60">
              <a:extLst>
                <a:ext uri="{FF2B5EF4-FFF2-40B4-BE49-F238E27FC236}">
                  <a16:creationId xmlns:a16="http://schemas.microsoft.com/office/drawing/2014/main" id="{1391C47F-B539-7344-A3F8-BD569A4E5BC4}"/>
                </a:ext>
              </a:extLst>
            </xdr:cNvPr>
            <xdr:cNvGrpSpPr/>
          </xdr:nvGrpSpPr>
          <xdr:grpSpPr>
            <a:xfrm>
              <a:off x="14057089" y="13483392"/>
              <a:ext cx="709501" cy="625329"/>
              <a:chOff x="13935169" y="14847372"/>
              <a:chExt cx="709501" cy="625329"/>
            </a:xfrm>
          </xdr:grpSpPr>
          <xdr:pic>
            <xdr:nvPicPr>
              <xdr:cNvPr id="62" name="Graphic 61" descr="Envelope with solid fill">
                <a:extLst>
                  <a:ext uri="{FF2B5EF4-FFF2-40B4-BE49-F238E27FC236}">
                    <a16:creationId xmlns:a16="http://schemas.microsoft.com/office/drawing/2014/main" id="{9B379398-FDE1-9909-C046-67992314801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8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19"/>
                  </a:ext>
                </a:extLst>
              </a:blip>
              <a:stretch>
                <a:fillRect/>
              </a:stretch>
            </xdr:blipFill>
            <xdr:spPr>
              <a:xfrm>
                <a:off x="14051773" y="14847372"/>
                <a:ext cx="440660" cy="473634"/>
              </a:xfrm>
              <a:prstGeom prst="rect">
                <a:avLst/>
              </a:prstGeom>
            </xdr:spPr>
          </xdr:pic>
          <xdr:sp macro="" textlink="">
            <xdr:nvSpPr>
              <xdr:cNvPr id="63" name="TextBox 62">
                <a:extLst>
                  <a:ext uri="{FF2B5EF4-FFF2-40B4-BE49-F238E27FC236}">
                    <a16:creationId xmlns:a16="http://schemas.microsoft.com/office/drawing/2014/main" id="{45C3B1C1-0CB7-81B6-00BC-C36AC0D589DC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3935169" y="15273335"/>
                <a:ext cx="709501" cy="199366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Support</a:t>
                </a:r>
              </a:p>
            </xdr:txBody>
          </xdr:sp>
        </xdr:grpSp>
      </xdr:grpSp>
      <xdr:sp macro="" textlink="">
        <xdr:nvSpPr>
          <xdr:cNvPr id="54" name="TextBox 53">
            <a:extLst>
              <a:ext uri="{FF2B5EF4-FFF2-40B4-BE49-F238E27FC236}">
                <a16:creationId xmlns:a16="http://schemas.microsoft.com/office/drawing/2014/main" id="{A2295F4D-8DEF-B12E-40F8-9C5737033EA9}"/>
              </a:ext>
            </a:extLst>
          </xdr:cNvPr>
          <xdr:cNvSpPr txBox="1">
            <a:spLocks noChangeAspect="1"/>
          </xdr:cNvSpPr>
        </xdr:nvSpPr>
        <xdr:spPr>
          <a:xfrm>
            <a:off x="11637514" y="13155648"/>
            <a:ext cx="1135022" cy="186120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Application Details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55" name="Group 54">
            <a:extLst>
              <a:ext uri="{FF2B5EF4-FFF2-40B4-BE49-F238E27FC236}">
                <a16:creationId xmlns:a16="http://schemas.microsoft.com/office/drawing/2014/main" id="{2CECD9CD-B41D-260D-E788-4828D52F80B5}"/>
              </a:ext>
            </a:extLst>
          </xdr:cNvPr>
          <xdr:cNvGrpSpPr/>
        </xdr:nvGrpSpPr>
        <xdr:grpSpPr>
          <a:xfrm>
            <a:off x="11155502" y="12533743"/>
            <a:ext cx="717217" cy="626271"/>
            <a:chOff x="10317302" y="13531963"/>
            <a:chExt cx="717217" cy="626271"/>
          </a:xfrm>
        </xdr:grpSpPr>
        <xdr:sp macro="" textlink="">
          <xdr:nvSpPr>
            <xdr:cNvPr id="56" name="Rectangle: Rounded Corners 55">
              <a:extLst>
                <a:ext uri="{FF2B5EF4-FFF2-40B4-BE49-F238E27FC236}">
                  <a16:creationId xmlns:a16="http://schemas.microsoft.com/office/drawing/2014/main" id="{9F322AEB-FA8F-CE25-319C-6E12F7480E83}"/>
                </a:ext>
              </a:extLst>
            </xdr:cNvPr>
            <xdr:cNvSpPr>
              <a:spLocks noChangeAspect="1"/>
            </xdr:cNvSpPr>
          </xdr:nvSpPr>
          <xdr:spPr>
            <a:xfrm>
              <a:off x="10322179" y="13531963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57" name="Group 56">
              <a:extLst>
                <a:ext uri="{FF2B5EF4-FFF2-40B4-BE49-F238E27FC236}">
                  <a16:creationId xmlns:a16="http://schemas.microsoft.com/office/drawing/2014/main" id="{A34A0007-D215-2593-D4EE-E1E73E67AAAD}"/>
                </a:ext>
              </a:extLst>
            </xdr:cNvPr>
            <xdr:cNvGrpSpPr/>
          </xdr:nvGrpSpPr>
          <xdr:grpSpPr>
            <a:xfrm>
              <a:off x="10317302" y="13592363"/>
              <a:ext cx="717217" cy="565871"/>
              <a:chOff x="12885242" y="12967523"/>
              <a:chExt cx="717217" cy="565871"/>
            </a:xfrm>
          </xdr:grpSpPr>
          <xdr:pic>
            <xdr:nvPicPr>
              <xdr:cNvPr id="58" name="Graphic 57" descr="Open folder with solid fill">
                <a:extLst>
                  <a:ext uri="{FF2B5EF4-FFF2-40B4-BE49-F238E27FC236}">
                    <a16:creationId xmlns:a16="http://schemas.microsoft.com/office/drawing/2014/main" id="{00ADC4FF-F409-33E8-FB89-299650157323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0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1"/>
                  </a:ext>
                </a:extLst>
              </a:blip>
              <a:stretch>
                <a:fillRect/>
              </a:stretch>
            </xdr:blipFill>
            <xdr:spPr>
              <a:xfrm>
                <a:off x="13026474" y="12967523"/>
                <a:ext cx="406787" cy="438246"/>
              </a:xfrm>
              <a:prstGeom prst="rect">
                <a:avLst/>
              </a:prstGeom>
            </xdr:spPr>
          </xdr:pic>
          <xdr:sp macro="" textlink="">
            <xdr:nvSpPr>
              <xdr:cNvPr id="59" name="TextBox 58">
                <a:extLst>
                  <a:ext uri="{FF2B5EF4-FFF2-40B4-BE49-F238E27FC236}">
                    <a16:creationId xmlns:a16="http://schemas.microsoft.com/office/drawing/2014/main" id="{0CCEE50A-E73C-7301-94C3-97B9C8908F30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2885242" y="13336151"/>
                <a:ext cx="717217" cy="197243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Manage</a:t>
                </a:r>
              </a:p>
            </xdr:txBody>
          </xdr:sp>
        </xdr:grpSp>
      </xdr:grp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8523B15-B134-4857-BDF5-D19EB699E863}" name="UI_Table" displayName="UI_Table" ref="A10:P59" totalsRowCount="1" headerRowDxfId="75" dataDxfId="74" totalsRowDxfId="73">
  <autoFilter ref="A10:P58" xr:uid="{D0390448-CACD-4586-877D-BD90B597988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989C2CB6-ECA1-497C-B600-97F68A6E2F52}" name="Symbol" dataDxfId="72" totalsRowDxfId="71"/>
    <tableColumn id="2" xr3:uid="{3958CA4C-7CF9-49D4-8ED8-0B0EAC1EE390}" name="Name" dataDxfId="70" totalsRowDxfId="69"/>
    <tableColumn id="3" xr3:uid="{52E10BEF-33EA-4D0F-96CC-D1354A22885C}" name="Weight" totalsRowFunction="sum" dataDxfId="68" totalsRowDxfId="67"/>
    <tableColumn id="4" xr3:uid="{16652E96-D693-40A9-8AB3-7BEB72463FCA}" name="Min" totalsRowFunction="sum" dataDxfId="66" totalsRowDxfId="65"/>
    <tableColumn id="5" xr3:uid="{D4AD07C9-0578-4625-A1B6-1A671CBD0D9B}" name="Max" totalsRowFunction="sum" dataDxfId="64" totalsRowDxfId="63"/>
    <tableColumn id="22" xr3:uid="{D680E904-BEDF-4C83-9CBA-A292A216FCA0}" name="Mix" totalsRowFunction="sum" dataDxfId="62" totalsRowDxfId="61"/>
    <tableColumn id="7" xr3:uid="{A5E0EAE1-BDE3-4900-81AB-48C2F7F78F72}" name="Adjust" totalsRowFunction="sum" dataDxfId="60" totalsRowDxfId="59"/>
    <tableColumn id="14" xr3:uid="{C8C7B9F1-EA8F-4C6E-B1FB-29791B825D68}" name="Signal" dataDxfId="58" totalsRowDxfId="57"/>
    <tableColumn id="18" xr3:uid="{2A2FBEF6-DCF7-4175-8B5F-3FB11B49345B}" name="ExpR" totalsRowFunction="sum" dataDxfId="56" totalsRowDxfId="55"/>
    <tableColumn id="9" xr3:uid="{07FDD186-20C7-4A3C-80AE-657361D869F5}" name="Risk" totalsRowFunction="sum" dataDxfId="54" totalsRowDxfId="53"/>
    <tableColumn id="17" xr3:uid="{AD4E7FC8-89B3-4F7F-AC78-48C40CD0D9E9}" name="Sharpe" totalsRowFunction="sum" dataDxfId="52" totalsRowDxfId="51"/>
    <tableColumn id="10" xr3:uid="{490E100D-6A17-47FD-95AB-C1846CEB1942}" name="Alpha" totalsRowFunction="sum" dataDxfId="50" totalsRowDxfId="49"/>
    <tableColumn id="19" xr3:uid="{380AA665-44A1-402D-9F85-2932EADFAC59}" name="Beta" totalsRowFunction="sum" dataDxfId="48" totalsRowDxfId="47"/>
    <tableColumn id="20" xr3:uid="{994FFC30-5B4C-4573-A1F0-BA3FCECEC6EA}" name="Correl" totalsRowFunction="sum" dataDxfId="46" totalsRowDxfId="45"/>
    <tableColumn id="11" xr3:uid="{17CE1F23-9B4B-4BD3-AE20-77B740B46EEE}" name="ActR" totalsRowFunction="sum" dataDxfId="44" totalsRowDxfId="43"/>
    <tableColumn id="13" xr3:uid="{12D73238-06F9-42B5-8448-0815C462CB68}" name="vs Bmk" totalsRowFunction="sum" dataDxfId="42" totalsRowDxfId="41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8EEC7C9-A5F3-486F-96B8-6768F759164A}" name="Table40" displayName="Table40" ref="R10:V18" headerRowDxfId="40" dataDxfId="39" totalsRowDxfId="38">
  <autoFilter ref="R10:V18" xr:uid="{E67155BB-21B7-47B9-A7A7-1D5D01AA5594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82431143-00E4-4274-A597-565A9C3133E3}" name="Measure" totalsRowLabel="Total" dataDxfId="37" totalsRowDxfId="36"/>
    <tableColumn id="2" xr3:uid="{FE688300-8A75-4171-BDB6-DD7F09CC5443}" name="Current" dataDxfId="35" totalsRowDxfId="34"/>
    <tableColumn id="3" xr3:uid="{7726979A-E59E-4064-9895-84A3A6C1E137}" name="Target" dataDxfId="33" totalsRowDxfId="32"/>
    <tableColumn id="4" xr3:uid="{6CFAD8E3-BDD8-4244-AFA8-D65C29BF7F27}" name="Var" dataDxfId="31" totalsRowDxfId="30"/>
    <tableColumn id="5" xr3:uid="{88A5A8C9-500E-4308-946E-E509575DC5B9}" name="Signal" totalsRowFunction="count" dataDxfId="29" totalsRowDxfId="28">
      <calculatedColumnFormula>U11</calculatedColumnFormula>
    </tableColumn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8028999-3095-43B3-9536-6FFB4AC9EB39}" name="Table9" displayName="Table9" ref="R20:V23" totalsRowShown="0" headerRowDxfId="27" dataDxfId="26">
  <autoFilter ref="R20:V23" xr:uid="{3B001464-FCC2-46A3-A13E-1825DA050FD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232E59B4-8311-4CFF-A987-A9AC9C0E5B3A}" name="Asset" dataDxfId="25"/>
    <tableColumn id="2" xr3:uid="{E497C0ED-56EC-464B-B903-DEFDB746ABE9}" name="Current" dataDxfId="24"/>
    <tableColumn id="3" xr3:uid="{D2AC362B-BAA8-4BDA-8C5C-243C2735FFF5}" name="Target" dataDxfId="23"/>
    <tableColumn id="4" xr3:uid="{AC2E1FF0-0A2F-40D6-89B6-0C751C9DEFF3}" name="Var" dataDxfId="22">
      <calculatedColumnFormula>(T21-S21)*100</calculatedColumnFormula>
    </tableColumn>
    <tableColumn id="5" xr3:uid="{F1E42E24-5F84-4B1D-917B-BA0717206FF5}" name="Signal" dataDxfId="21">
      <calculatedColumnFormula>Table9[[#This Row],[Var]]</calculatedColumnFormula>
    </tableColumn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CFC8D1-0DC4-4827-8721-0CAECFF72258}" name="UI_TablePH" displayName="UI_TablePH" ref="A11:I44" totalsRowCount="1" headerRowDxfId="20" dataDxfId="19" totalsRowDxfId="18">
  <autoFilter ref="A11:I43" xr:uid="{4270C9CF-1A7B-4611-8995-BFC238C06A6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8B1E3D91-D33C-41F9-BB5B-4A48FD3226DD}" name="Account" dataDxfId="17" totalsRowDxfId="16"/>
    <tableColumn id="2" xr3:uid="{DC0BE746-8EBC-47D6-A468-6C42C57BECE5}" name="AssetType" dataDxfId="15" totalsRowDxfId="14"/>
    <tableColumn id="3" xr3:uid="{240DD660-819B-48F3-BE43-D50F8391FBF4}" name="Symbol" dataDxfId="13" totalsRowDxfId="12"/>
    <tableColumn id="4" xr3:uid="{8E98FF46-B91D-4A70-8DBF-4B1D6D330053}" name="Mix" totalsRowFunction="sum" dataDxfId="11" totalsRowDxfId="10"/>
    <tableColumn id="5" xr3:uid="{19D2B20B-6427-4141-BA91-A765CD163C7F}" name="MV Shares" dataDxfId="9" totalsRowDxfId="8"/>
    <tableColumn id="6" xr3:uid="{2A0EB40A-9005-4298-BA8F-A74050EAABD0}" name="MV" totalsRowFunction="sum" dataDxfId="7" totalsRowDxfId="6"/>
    <tableColumn id="7" xr3:uid="{2A6C9304-2E1B-4D0C-A88E-0E663357CFD6}" name="BV" totalsRowFunction="sum" dataDxfId="5" totalsRowDxfId="4"/>
    <tableColumn id="8" xr3:uid="{A5D76BAA-29DA-4F7D-AF02-FA43BDA7A573}" name="MV +/- BV" totalsRowFunction="sum" dataDxfId="3" totalsRowDxfId="2"/>
    <tableColumn id="9" xr3:uid="{4356E33A-5852-4131-BDA2-421B64D54547}" name="MV +/- BV%" totalsRowFunction="custom" dataDxfId="1" totalsRowDxfId="0">
      <totalsRowFormula>UI_TablePH[[#Totals],[MV +/- BV]]/UI_TablePH[[#Totals],[BV]]</totalsRowFormula>
    </tableColumn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01FC4-60BF-4B78-9B0A-0A8494910B34}">
  <sheetPr codeName="Sheet18">
    <pageSetUpPr fitToPage="1"/>
  </sheetPr>
  <dimension ref="A1:AN74"/>
  <sheetViews>
    <sheetView showGridLines="0" showRowColHeaders="0" tabSelected="1" zoomScale="90" zoomScaleNormal="90" workbookViewId="0">
      <pane ySplit="7" topLeftCell="A8" activePane="bottomLeft" state="frozen"/>
      <selection activeCell="B23" sqref="B23"/>
      <selection pane="bottomLeft" activeCell="F11" sqref="F11"/>
    </sheetView>
  </sheetViews>
  <sheetFormatPr defaultColWidth="9.109375" defaultRowHeight="14.4" x14ac:dyDescent="0.3"/>
  <cols>
    <col min="1" max="1" width="9.77734375" customWidth="1"/>
    <col min="2" max="2" width="30.5546875" bestFit="1" customWidth="1"/>
    <col min="3" max="7" width="8.109375" customWidth="1"/>
    <col min="8" max="8" width="10.5546875" customWidth="1"/>
    <col min="9" max="10" width="9.5546875" customWidth="1"/>
    <col min="11" max="11" width="9.5546875" style="9" customWidth="1"/>
    <col min="12" max="12" width="9.5546875" style="19" customWidth="1"/>
    <col min="13" max="16" width="9.5546875" customWidth="1"/>
    <col min="17" max="17" width="2.5546875" customWidth="1"/>
    <col min="18" max="19" width="11.77734375" customWidth="1"/>
    <col min="20" max="20" width="11.77734375" style="20" customWidth="1"/>
    <col min="21" max="21" width="11.77734375" style="9" customWidth="1"/>
    <col min="22" max="22" width="11.77734375" style="21" customWidth="1"/>
    <col min="23" max="23" width="8.88671875" bestFit="1" customWidth="1"/>
    <col min="24" max="24" width="7.88671875" bestFit="1" customWidth="1"/>
    <col min="25" max="25" width="7.21875" style="22" bestFit="1" customWidth="1"/>
    <col min="26" max="26" width="7.44140625" bestFit="1" customWidth="1"/>
    <col min="27" max="27" width="13.44140625" bestFit="1" customWidth="1"/>
    <col min="28" max="28" width="16.109375" style="23" bestFit="1" customWidth="1"/>
    <col min="29" max="29" width="11.5546875" style="23" customWidth="1"/>
    <col min="30" max="30" width="12.44140625" bestFit="1" customWidth="1"/>
    <col min="31" max="31" width="13.5546875" customWidth="1"/>
    <col min="32" max="32" width="10.88671875" customWidth="1"/>
    <col min="33" max="33" width="10" customWidth="1"/>
    <col min="34" max="35" width="9.77734375" customWidth="1"/>
    <col min="36" max="36" width="17.44140625" bestFit="1" customWidth="1"/>
    <col min="37" max="37" width="9.77734375" customWidth="1"/>
    <col min="38" max="38" width="13" bestFit="1" customWidth="1"/>
    <col min="39" max="39" width="17.44140625" bestFit="1" customWidth="1"/>
    <col min="40" max="40" width="11.21875" bestFit="1" customWidth="1"/>
    <col min="41" max="41" width="10.77734375" bestFit="1" customWidth="1"/>
    <col min="42" max="42" width="10.77734375" customWidth="1"/>
    <col min="43" max="45" width="10.6640625" customWidth="1"/>
  </cols>
  <sheetData>
    <row r="1" spans="1:40" x14ac:dyDescent="0.3">
      <c r="AB1"/>
      <c r="AC1"/>
    </row>
    <row r="2" spans="1:40" x14ac:dyDescent="0.3">
      <c r="T2"/>
      <c r="U2"/>
      <c r="V2"/>
      <c r="AB2"/>
      <c r="AC2"/>
    </row>
    <row r="3" spans="1:40" x14ac:dyDescent="0.3">
      <c r="T3"/>
      <c r="U3"/>
      <c r="AB3"/>
      <c r="AC3"/>
    </row>
    <row r="4" spans="1:40" x14ac:dyDescent="0.3">
      <c r="K4"/>
      <c r="L4"/>
      <c r="T4"/>
      <c r="U4"/>
      <c r="Y4"/>
      <c r="AB4"/>
      <c r="AC4"/>
    </row>
    <row r="5" spans="1:40" x14ac:dyDescent="0.3">
      <c r="K5"/>
      <c r="L5"/>
      <c r="T5"/>
      <c r="U5"/>
      <c r="V5"/>
      <c r="Y5"/>
      <c r="AB5"/>
      <c r="AC5"/>
    </row>
    <row r="6" spans="1:40" ht="40.049999999999997" customHeight="1" x14ac:dyDescent="0.3">
      <c r="K6"/>
      <c r="L6"/>
      <c r="T6"/>
      <c r="U6"/>
      <c r="V6"/>
      <c r="Y6"/>
      <c r="AB6"/>
      <c r="AC6"/>
    </row>
    <row r="7" spans="1:40" ht="25.05" customHeight="1" x14ac:dyDescent="0.3">
      <c r="K7"/>
      <c r="L7"/>
      <c r="T7"/>
      <c r="U7"/>
      <c r="V7"/>
      <c r="Y7"/>
      <c r="AB7"/>
      <c r="AC7"/>
    </row>
    <row r="8" spans="1:40" ht="15" thickBot="1" x14ac:dyDescent="0.35">
      <c r="H8" s="9"/>
      <c r="I8" s="19"/>
      <c r="J8" s="19"/>
      <c r="K8"/>
      <c r="L8"/>
      <c r="Q8" s="20"/>
      <c r="R8" s="9"/>
      <c r="T8"/>
      <c r="U8"/>
      <c r="V8"/>
      <c r="Y8"/>
      <c r="AC8"/>
      <c r="AG8" s="12"/>
      <c r="AH8" s="12"/>
      <c r="AI8" s="12"/>
      <c r="AJ8" s="12"/>
      <c r="AK8" s="12"/>
      <c r="AL8" s="12"/>
      <c r="AM8" s="12"/>
      <c r="AN8" s="12"/>
    </row>
    <row r="9" spans="1:40" ht="15" thickBot="1" x14ac:dyDescent="0.35">
      <c r="I9" s="42" t="s">
        <v>153</v>
      </c>
      <c r="J9" s="42"/>
      <c r="K9" s="42"/>
      <c r="L9" s="42"/>
      <c r="M9" s="42"/>
      <c r="N9" s="42"/>
      <c r="O9" s="42"/>
      <c r="P9" s="42"/>
      <c r="R9" s="43" t="s">
        <v>154</v>
      </c>
      <c r="S9" s="44"/>
      <c r="T9" s="44"/>
      <c r="U9" s="44"/>
      <c r="V9" s="45"/>
      <c r="Y9"/>
      <c r="AG9" s="11"/>
      <c r="AH9" s="14"/>
      <c r="AI9" s="24"/>
      <c r="AJ9" s="20"/>
      <c r="AK9" s="24"/>
      <c r="AL9" s="19"/>
      <c r="AM9" s="14"/>
      <c r="AN9" s="25"/>
    </row>
    <row r="10" spans="1:40" x14ac:dyDescent="0.3">
      <c r="A10" t="s">
        <v>112</v>
      </c>
      <c r="B10" t="s">
        <v>155</v>
      </c>
      <c r="C10" s="12" t="s">
        <v>156</v>
      </c>
      <c r="D10" s="26" t="s">
        <v>157</v>
      </c>
      <c r="E10" s="27" t="s">
        <v>158</v>
      </c>
      <c r="F10" s="28" t="s">
        <v>113</v>
      </c>
      <c r="G10" s="26" t="s">
        <v>159</v>
      </c>
      <c r="H10" s="29" t="s">
        <v>160</v>
      </c>
      <c r="I10" s="26" t="s">
        <v>161</v>
      </c>
      <c r="J10" s="26" t="s">
        <v>162</v>
      </c>
      <c r="K10" s="26" t="s">
        <v>163</v>
      </c>
      <c r="L10" s="26" t="s">
        <v>164</v>
      </c>
      <c r="M10" s="26" t="s">
        <v>165</v>
      </c>
      <c r="N10" s="26" t="s">
        <v>166</v>
      </c>
      <c r="O10" s="28" t="s">
        <v>167</v>
      </c>
      <c r="P10" s="28" t="s">
        <v>168</v>
      </c>
      <c r="R10" t="s">
        <v>169</v>
      </c>
      <c r="S10" s="12" t="s">
        <v>170</v>
      </c>
      <c r="T10" s="26" t="s">
        <v>171</v>
      </c>
      <c r="U10" s="26" t="s">
        <v>172</v>
      </c>
      <c r="V10" s="29" t="s">
        <v>160</v>
      </c>
      <c r="W10" s="21"/>
      <c r="AG10" s="11"/>
      <c r="AH10" s="17"/>
      <c r="AI10" s="30"/>
      <c r="AJ10" s="9"/>
      <c r="AK10" s="30"/>
      <c r="AL10" s="19"/>
      <c r="AM10" s="14"/>
      <c r="AN10" s="25"/>
    </row>
    <row r="11" spans="1:40" x14ac:dyDescent="0.3">
      <c r="A11" t="s">
        <v>121</v>
      </c>
      <c r="B11" t="s">
        <v>173</v>
      </c>
      <c r="C11" s="14">
        <v>4.8000000000000001E-2</v>
      </c>
      <c r="D11" s="14">
        <v>0</v>
      </c>
      <c r="E11" s="14">
        <v>4.8000000000000001E-2</v>
      </c>
      <c r="F11" s="14">
        <v>0.2888846430388774</v>
      </c>
      <c r="G11" s="11">
        <v>-0.24088464303887741</v>
      </c>
      <c r="H11" s="31" t="s">
        <v>240</v>
      </c>
      <c r="I11" s="25">
        <v>-4.2813574958515748</v>
      </c>
      <c r="J11" s="25">
        <v>-4.4403743816673638</v>
      </c>
      <c r="K11" s="19">
        <v>-0.10447279037701226</v>
      </c>
      <c r="L11" s="25">
        <v>-0.92800535877070423</v>
      </c>
      <c r="M11" s="19">
        <v>-0.22645133765412614</v>
      </c>
      <c r="N11" s="19">
        <v>-0.1388255676676769</v>
      </c>
      <c r="O11" s="25">
        <v>-3.3654046426712476</v>
      </c>
      <c r="P11" s="25">
        <v>-1.2874385687649705</v>
      </c>
      <c r="R11" t="s">
        <v>161</v>
      </c>
      <c r="S11" s="20">
        <v>0.138449045307525</v>
      </c>
      <c r="T11" s="20">
        <v>0.16573210848472092</v>
      </c>
      <c r="U11" s="19">
        <f>(T11-S11)*100</f>
        <v>2.7283063177195919</v>
      </c>
      <c r="V11" s="32">
        <f>U11</f>
        <v>2.7283063177195919</v>
      </c>
      <c r="W11" s="21"/>
      <c r="AG11" s="33"/>
      <c r="AH11" s="28"/>
      <c r="AI11" s="30"/>
      <c r="AJ11" s="33"/>
      <c r="AK11" s="30"/>
      <c r="AL11" s="28"/>
      <c r="AM11" s="33"/>
      <c r="AN11" s="33"/>
    </row>
    <row r="12" spans="1:40" x14ac:dyDescent="0.3">
      <c r="A12" t="s">
        <v>174</v>
      </c>
      <c r="B12" t="s">
        <v>175</v>
      </c>
      <c r="C12" s="14">
        <v>4.8000000000000001E-2</v>
      </c>
      <c r="D12" s="14">
        <v>0</v>
      </c>
      <c r="E12" s="14">
        <v>4.8000000000000001E-2</v>
      </c>
      <c r="F12" s="14">
        <v>0</v>
      </c>
      <c r="G12" s="11">
        <v>4.8000000000000001E-2</v>
      </c>
      <c r="H12" s="34" t="s">
        <v>240</v>
      </c>
      <c r="I12" s="25">
        <v>1.0388030183265669</v>
      </c>
      <c r="J12" s="25">
        <v>0.75552531904533937</v>
      </c>
      <c r="K12" s="19">
        <v>3.4284770476935546E-2</v>
      </c>
      <c r="L12" s="25">
        <v>0.4731381092336725</v>
      </c>
      <c r="M12" s="19">
        <v>3.27603322224004E-2</v>
      </c>
      <c r="N12" s="19">
        <v>2.1025963267900988E-2</v>
      </c>
      <c r="O12" s="25">
        <v>0.8743939531811431</v>
      </c>
      <c r="P12" s="25">
        <v>0.46032739607281603</v>
      </c>
      <c r="R12" t="s">
        <v>162</v>
      </c>
      <c r="S12" s="20">
        <v>0.17986071000712389</v>
      </c>
      <c r="T12" s="20">
        <v>0.15740123543719278</v>
      </c>
      <c r="U12" s="25">
        <f>(T12-S12)*100</f>
        <v>-2.245947456993111</v>
      </c>
      <c r="V12" s="32">
        <f t="shared" ref="V12:V18" si="0">U12</f>
        <v>-2.245947456993111</v>
      </c>
      <c r="W12" s="21"/>
      <c r="AG12" s="35"/>
      <c r="AH12" s="35"/>
      <c r="AI12" s="35"/>
      <c r="AJ12" s="35"/>
      <c r="AK12" s="36"/>
      <c r="AL12" s="35"/>
      <c r="AM12" s="37"/>
      <c r="AN12" s="37"/>
    </row>
    <row r="13" spans="1:40" x14ac:dyDescent="0.3">
      <c r="A13" t="s">
        <v>176</v>
      </c>
      <c r="B13" t="s">
        <v>177</v>
      </c>
      <c r="C13" s="14">
        <v>0</v>
      </c>
      <c r="D13" s="14">
        <v>0</v>
      </c>
      <c r="E13" s="14">
        <v>7.1999999999999995E-2</v>
      </c>
      <c r="F13" s="14">
        <v>0</v>
      </c>
      <c r="G13" s="11">
        <v>0</v>
      </c>
      <c r="H13" s="34" t="s">
        <v>241</v>
      </c>
      <c r="I13" s="25">
        <v>0</v>
      </c>
      <c r="J13" s="25">
        <v>0</v>
      </c>
      <c r="K13" s="19">
        <v>0</v>
      </c>
      <c r="L13" s="25">
        <v>0</v>
      </c>
      <c r="M13" s="19">
        <v>0</v>
      </c>
      <c r="N13" s="19">
        <v>0</v>
      </c>
      <c r="O13" s="25">
        <v>0</v>
      </c>
      <c r="P13" s="25">
        <v>0</v>
      </c>
      <c r="R13" t="s">
        <v>163</v>
      </c>
      <c r="S13" s="24">
        <v>0.48032169309627909</v>
      </c>
      <c r="T13" s="19">
        <v>0.7142666292863713</v>
      </c>
      <c r="U13" s="19">
        <f>(T13-S13)</f>
        <v>0.23394493619009221</v>
      </c>
      <c r="V13" s="32">
        <f t="shared" si="0"/>
        <v>0.23394493619009221</v>
      </c>
      <c r="W13" s="21"/>
    </row>
    <row r="14" spans="1:40" x14ac:dyDescent="0.3">
      <c r="A14" t="s">
        <v>178</v>
      </c>
      <c r="B14" t="s">
        <v>179</v>
      </c>
      <c r="C14" s="14">
        <v>0</v>
      </c>
      <c r="D14" s="14">
        <v>0</v>
      </c>
      <c r="E14" s="14">
        <v>0.06</v>
      </c>
      <c r="F14" s="14">
        <v>0</v>
      </c>
      <c r="G14" s="11">
        <v>0</v>
      </c>
      <c r="H14" s="34" t="s">
        <v>242</v>
      </c>
      <c r="I14" s="25">
        <v>0</v>
      </c>
      <c r="J14" s="25">
        <v>0</v>
      </c>
      <c r="K14" s="19">
        <v>0</v>
      </c>
      <c r="L14" s="25">
        <v>0</v>
      </c>
      <c r="M14" s="19">
        <v>0</v>
      </c>
      <c r="N14" s="19">
        <v>0</v>
      </c>
      <c r="O14" s="25">
        <v>0</v>
      </c>
      <c r="P14" s="25">
        <v>0</v>
      </c>
      <c r="R14" t="s">
        <v>164</v>
      </c>
      <c r="S14" s="20">
        <v>4.8501832886139754E-2</v>
      </c>
      <c r="T14" s="20">
        <v>9.8570519145405877E-2</v>
      </c>
      <c r="U14" s="25">
        <f t="shared" ref="U14:U17" si="1">(T14-S14)*100</f>
        <v>5.0068686259266126</v>
      </c>
      <c r="V14" s="32">
        <f t="shared" si="0"/>
        <v>5.0068686259266126</v>
      </c>
      <c r="W14" s="21"/>
    </row>
    <row r="15" spans="1:40" x14ac:dyDescent="0.3">
      <c r="A15" t="s">
        <v>180</v>
      </c>
      <c r="B15" t="s">
        <v>181</v>
      </c>
      <c r="C15" s="14">
        <v>0</v>
      </c>
      <c r="D15" s="14">
        <v>0</v>
      </c>
      <c r="E15" s="14">
        <v>4.8000000000000001E-2</v>
      </c>
      <c r="F15" s="14">
        <v>0</v>
      </c>
      <c r="G15" s="11">
        <v>0</v>
      </c>
      <c r="H15" s="34" t="s">
        <v>240</v>
      </c>
      <c r="I15" s="25">
        <v>0</v>
      </c>
      <c r="J15" s="25">
        <v>0</v>
      </c>
      <c r="K15" s="19">
        <v>0</v>
      </c>
      <c r="L15" s="25">
        <v>0</v>
      </c>
      <c r="M15" s="19">
        <v>0</v>
      </c>
      <c r="N15" s="19">
        <v>0</v>
      </c>
      <c r="O15" s="25">
        <v>0</v>
      </c>
      <c r="P15" s="25">
        <v>0</v>
      </c>
      <c r="R15" t="s">
        <v>165</v>
      </c>
      <c r="S15" s="24">
        <v>0.89728435250067085</v>
      </c>
      <c r="T15" s="19">
        <v>0.68250747329743078</v>
      </c>
      <c r="U15" s="19">
        <f>(T15-S15)</f>
        <v>-0.21477687920324007</v>
      </c>
      <c r="V15" s="32">
        <f t="shared" si="0"/>
        <v>-0.21477687920324007</v>
      </c>
      <c r="W15" s="21"/>
      <c r="Y15"/>
      <c r="AB15"/>
      <c r="AD15" s="23"/>
    </row>
    <row r="16" spans="1:40" x14ac:dyDescent="0.3">
      <c r="A16" t="s">
        <v>141</v>
      </c>
      <c r="B16" t="s">
        <v>182</v>
      </c>
      <c r="C16" s="14">
        <v>0</v>
      </c>
      <c r="D16" s="14">
        <v>0</v>
      </c>
      <c r="E16" s="14">
        <v>7.1999999999999995E-2</v>
      </c>
      <c r="F16" s="14">
        <v>3.8173379853565898E-3</v>
      </c>
      <c r="G16" s="11">
        <v>-3.8173379853565898E-3</v>
      </c>
      <c r="H16" s="34" t="s">
        <v>241</v>
      </c>
      <c r="I16" s="25">
        <v>-6.7503115598107331E-4</v>
      </c>
      <c r="J16" s="25">
        <v>-6.8658912038340014E-2</v>
      </c>
      <c r="K16" s="19">
        <v>-1.8335502442472162E-3</v>
      </c>
      <c r="L16" s="25">
        <v>-1.8514788903567871E-2</v>
      </c>
      <c r="M16" s="19">
        <v>-3.4252376424669028E-3</v>
      </c>
      <c r="N16" s="19">
        <v>-2.1122871560038765E-3</v>
      </c>
      <c r="O16" s="25">
        <v>-5.6024938051244061E-2</v>
      </c>
      <c r="P16" s="25">
        <v>-2.3095078149207176E-2</v>
      </c>
      <c r="R16" t="s">
        <v>166</v>
      </c>
      <c r="S16" s="19">
        <v>0.55334035500829803</v>
      </c>
      <c r="T16" s="19">
        <v>0.43804125569298696</v>
      </c>
      <c r="U16" s="19">
        <f>(T16-S16)</f>
        <v>-0.11529909931531107</v>
      </c>
      <c r="V16" s="32">
        <f t="shared" si="0"/>
        <v>-0.11529909931531107</v>
      </c>
      <c r="W16" s="21"/>
      <c r="Y16"/>
      <c r="AB16"/>
      <c r="AD16" s="23"/>
    </row>
    <row r="17" spans="1:30" x14ac:dyDescent="0.3">
      <c r="A17" t="s">
        <v>136</v>
      </c>
      <c r="B17" t="s">
        <v>183</v>
      </c>
      <c r="C17" s="14">
        <v>0</v>
      </c>
      <c r="D17" s="14">
        <v>0</v>
      </c>
      <c r="E17" s="14">
        <v>7.1999999999999995E-2</v>
      </c>
      <c r="F17" s="14">
        <v>6.9950450767780293E-3</v>
      </c>
      <c r="G17" s="11">
        <v>-6.9950450767780293E-3</v>
      </c>
      <c r="H17" s="34" t="s">
        <v>241</v>
      </c>
      <c r="I17" s="25">
        <v>-4.7586372938030974E-2</v>
      </c>
      <c r="J17" s="25">
        <v>-0.12581337740411327</v>
      </c>
      <c r="K17" s="19">
        <v>-3.3598718945628144E-3</v>
      </c>
      <c r="L17" s="25">
        <v>-3.3927250734490259E-2</v>
      </c>
      <c r="M17" s="19">
        <v>-6.2765444924297795E-3</v>
      </c>
      <c r="N17" s="19">
        <v>-3.870640726083402E-3</v>
      </c>
      <c r="O17" s="25">
        <v>-0.10266237063510648</v>
      </c>
      <c r="P17" s="25">
        <v>-4.2320358670133451E-2</v>
      </c>
      <c r="R17" t="s">
        <v>167</v>
      </c>
      <c r="S17" s="14">
        <v>0.14676441610922905</v>
      </c>
      <c r="T17" s="17">
        <v>0.18216555424433573</v>
      </c>
      <c r="U17" s="25">
        <f t="shared" si="1"/>
        <v>3.5401138135106676</v>
      </c>
      <c r="V17" s="32">
        <f t="shared" si="0"/>
        <v>3.5401138135106676</v>
      </c>
      <c r="W17" s="21"/>
      <c r="Y17"/>
      <c r="AB17"/>
      <c r="AD17" s="23"/>
    </row>
    <row r="18" spans="1:30" x14ac:dyDescent="0.3">
      <c r="A18" t="s">
        <v>138</v>
      </c>
      <c r="B18" t="s">
        <v>184</v>
      </c>
      <c r="C18" s="14">
        <v>0</v>
      </c>
      <c r="D18" s="14">
        <v>0</v>
      </c>
      <c r="E18" s="14">
        <v>4.8000000000000001E-2</v>
      </c>
      <c r="F18" s="14">
        <v>4.6864106802354958E-3</v>
      </c>
      <c r="G18" s="11">
        <v>-4.6864106802354958E-3</v>
      </c>
      <c r="H18" s="34" t="s">
        <v>240</v>
      </c>
      <c r="I18" s="25">
        <v>-3.3193014550437987E-2</v>
      </c>
      <c r="J18" s="25">
        <v>-8.4290115233212476E-2</v>
      </c>
      <c r="K18" s="19">
        <v>-2.2509847124751983E-3</v>
      </c>
      <c r="L18" s="25">
        <v>-2.2729950764860254E-2</v>
      </c>
      <c r="M18" s="19">
        <v>-4.2050429727673354E-3</v>
      </c>
      <c r="N18" s="19">
        <v>-2.5931801495161885E-3</v>
      </c>
      <c r="O18" s="25">
        <v>-6.8779832713281752E-2</v>
      </c>
      <c r="P18" s="25">
        <v>-2.8353009692749946E-2</v>
      </c>
      <c r="R18" t="s">
        <v>168</v>
      </c>
      <c r="S18" s="25">
        <v>6.0500480276571036</v>
      </c>
      <c r="T18" s="25">
        <v>9.590161841167772</v>
      </c>
      <c r="U18" s="25">
        <f>(T18-S18)</f>
        <v>3.5401138135106685</v>
      </c>
      <c r="V18" s="32">
        <f t="shared" si="0"/>
        <v>3.5401138135106685</v>
      </c>
      <c r="W18" s="21"/>
      <c r="Y18"/>
      <c r="AB18"/>
      <c r="AD18" s="23"/>
    </row>
    <row r="19" spans="1:30" x14ac:dyDescent="0.3">
      <c r="A19" t="s">
        <v>122</v>
      </c>
      <c r="B19" t="s">
        <v>185</v>
      </c>
      <c r="C19" s="14">
        <v>7.1999999999999995E-2</v>
      </c>
      <c r="D19" s="14">
        <v>0</v>
      </c>
      <c r="E19" s="14">
        <v>7.1999999999999995E-2</v>
      </c>
      <c r="F19" s="14">
        <v>0.15468773898373289</v>
      </c>
      <c r="G19" s="11">
        <v>-8.2687738983732897E-2</v>
      </c>
      <c r="H19" s="34" t="s">
        <v>241</v>
      </c>
      <c r="I19" s="25">
        <v>-1.3722597181821057</v>
      </c>
      <c r="J19" s="25">
        <v>-1.6489366777330767</v>
      </c>
      <c r="K19" s="19">
        <v>-2.2872720974498557E-2</v>
      </c>
      <c r="L19" s="25">
        <v>-4.0556722721873245E-2</v>
      </c>
      <c r="M19" s="19">
        <v>-8.9658389380210951E-2</v>
      </c>
      <c r="N19" s="19">
        <v>-5.4056023502838231E-2</v>
      </c>
      <c r="O19" s="25">
        <v>-0.95867463934872432</v>
      </c>
      <c r="P19" s="25">
        <v>-0.24537715603204613</v>
      </c>
      <c r="T19"/>
      <c r="U19"/>
      <c r="V19"/>
    </row>
    <row r="20" spans="1:30" x14ac:dyDescent="0.3">
      <c r="A20" t="s">
        <v>123</v>
      </c>
      <c r="B20" t="s">
        <v>186</v>
      </c>
      <c r="C20" s="14">
        <v>0</v>
      </c>
      <c r="D20" s="14">
        <v>0</v>
      </c>
      <c r="E20" s="14">
        <v>0.06</v>
      </c>
      <c r="F20" s="14">
        <v>0.12478475017629745</v>
      </c>
      <c r="G20" s="11">
        <v>-0.12478475017629745</v>
      </c>
      <c r="H20" s="34" t="s">
        <v>242</v>
      </c>
      <c r="I20" s="25">
        <v>-1.5368453050743742</v>
      </c>
      <c r="J20" s="25">
        <v>-2.2443873764770439</v>
      </c>
      <c r="K20" s="19">
        <v>-5.99368224772754E-2</v>
      </c>
      <c r="L20" s="25">
        <v>-0.60522890997894763</v>
      </c>
      <c r="M20" s="19">
        <v>-0.11196740376389702</v>
      </c>
      <c r="N20" s="19">
        <v>-6.9048437962174206E-2</v>
      </c>
      <c r="O20" s="25">
        <v>-1.831396099896031</v>
      </c>
      <c r="P20" s="25">
        <v>-0.75495373168579283</v>
      </c>
      <c r="R20" t="s">
        <v>187</v>
      </c>
      <c r="S20" s="12" t="s">
        <v>170</v>
      </c>
      <c r="T20" s="26" t="s">
        <v>171</v>
      </c>
      <c r="U20" s="26" t="s">
        <v>172</v>
      </c>
      <c r="V20" s="38" t="s">
        <v>160</v>
      </c>
    </row>
    <row r="21" spans="1:30" x14ac:dyDescent="0.3">
      <c r="A21" t="s">
        <v>188</v>
      </c>
      <c r="B21" t="s">
        <v>189</v>
      </c>
      <c r="C21" s="14">
        <v>0</v>
      </c>
      <c r="D21" s="14">
        <v>0</v>
      </c>
      <c r="E21" s="14">
        <v>4.8000000000000001E-2</v>
      </c>
      <c r="F21" s="14">
        <v>0</v>
      </c>
      <c r="G21" s="11">
        <v>0</v>
      </c>
      <c r="H21" s="34" t="s">
        <v>240</v>
      </c>
      <c r="I21" s="25">
        <v>0</v>
      </c>
      <c r="J21" s="25">
        <v>0</v>
      </c>
      <c r="K21" s="19">
        <v>0</v>
      </c>
      <c r="L21" s="25">
        <v>0</v>
      </c>
      <c r="M21" s="19">
        <v>0</v>
      </c>
      <c r="N21" s="19">
        <v>0</v>
      </c>
      <c r="O21" s="25">
        <v>0</v>
      </c>
      <c r="P21" s="25">
        <v>0</v>
      </c>
      <c r="R21" t="s">
        <v>190</v>
      </c>
      <c r="S21" s="20">
        <f>UI_Table[[#Totals],[Mix]]</f>
        <v>1.0000000000000004</v>
      </c>
      <c r="T21" s="20">
        <f>UI_Table[[#Totals],[Weight]]</f>
        <v>1.0000008087792303</v>
      </c>
      <c r="U21" s="25">
        <f t="shared" ref="U21:U23" si="2">(T21-S21)*100</f>
        <v>8.0877922981059669E-5</v>
      </c>
      <c r="V21" s="39">
        <f>Table9[[#This Row],[Var]]</f>
        <v>8.0877922981059669E-5</v>
      </c>
    </row>
    <row r="22" spans="1:30" x14ac:dyDescent="0.3">
      <c r="A22" t="s">
        <v>140</v>
      </c>
      <c r="B22" t="s">
        <v>191</v>
      </c>
      <c r="C22" s="14">
        <v>0</v>
      </c>
      <c r="D22" s="14">
        <v>0</v>
      </c>
      <c r="E22" s="14">
        <v>4.8000000000000001E-2</v>
      </c>
      <c r="F22" s="14">
        <v>4.12477128041414E-3</v>
      </c>
      <c r="G22" s="11">
        <v>-4.12477128041414E-3</v>
      </c>
      <c r="H22" s="34" t="s">
        <v>240</v>
      </c>
      <c r="I22" s="25">
        <v>-8.2914681622914266E-3</v>
      </c>
      <c r="J22" s="25">
        <v>-7.4188429111228069E-2</v>
      </c>
      <c r="K22" s="19">
        <v>-1.9812171250434265E-3</v>
      </c>
      <c r="L22" s="25">
        <v>-2.0005896733619532E-2</v>
      </c>
      <c r="M22" s="19">
        <v>-3.7010927275597646E-3</v>
      </c>
      <c r="N22" s="19">
        <v>-2.2824024046323925E-3</v>
      </c>
      <c r="O22" s="25">
        <v>-6.0536964855409839E-2</v>
      </c>
      <c r="P22" s="25">
        <v>-2.4955064349606232E-2</v>
      </c>
      <c r="R22" t="s">
        <v>192</v>
      </c>
      <c r="S22" s="9">
        <v>0</v>
      </c>
      <c r="T22" s="20">
        <v>0</v>
      </c>
      <c r="U22" s="25">
        <f t="shared" si="2"/>
        <v>0</v>
      </c>
      <c r="V22" s="39">
        <f>Table9[[#This Row],[Var]]</f>
        <v>0</v>
      </c>
    </row>
    <row r="23" spans="1:30" x14ac:dyDescent="0.3">
      <c r="A23" t="s">
        <v>131</v>
      </c>
      <c r="B23" t="s">
        <v>193</v>
      </c>
      <c r="C23" s="14">
        <v>7.1999999999999995E-2</v>
      </c>
      <c r="D23" s="14">
        <v>0</v>
      </c>
      <c r="E23" s="14">
        <v>7.1999999999999995E-2</v>
      </c>
      <c r="F23" s="14">
        <v>2.1793358878769785E-2</v>
      </c>
      <c r="G23" s="11">
        <v>5.020664112123021E-2</v>
      </c>
      <c r="H23" s="34" t="s">
        <v>241</v>
      </c>
      <c r="I23" s="25">
        <v>0.88664387123750188</v>
      </c>
      <c r="J23" s="25">
        <v>0.74131107843044997</v>
      </c>
      <c r="K23" s="19">
        <v>4.0959332680497784E-2</v>
      </c>
      <c r="L23" s="25">
        <v>0.60400537881393235</v>
      </c>
      <c r="M23" s="19">
        <v>2.9585658423248905E-2</v>
      </c>
      <c r="N23" s="19">
        <v>1.9479799963049757E-2</v>
      </c>
      <c r="O23" s="25">
        <v>0.99174197068156145</v>
      </c>
      <c r="P23" s="25">
        <v>0.55864022620869935</v>
      </c>
      <c r="R23" t="s">
        <v>194</v>
      </c>
      <c r="S23" s="9">
        <v>0</v>
      </c>
      <c r="T23" s="20">
        <v>0</v>
      </c>
      <c r="U23" s="19">
        <f t="shared" si="2"/>
        <v>0</v>
      </c>
      <c r="V23" s="39">
        <f>Table9[[#This Row],[Var]]</f>
        <v>0</v>
      </c>
    </row>
    <row r="24" spans="1:30" x14ac:dyDescent="0.3">
      <c r="A24" t="s">
        <v>195</v>
      </c>
      <c r="B24" t="s">
        <v>196</v>
      </c>
      <c r="C24" s="14">
        <v>0.06</v>
      </c>
      <c r="D24" s="14">
        <v>0</v>
      </c>
      <c r="E24" s="14">
        <v>0.06</v>
      </c>
      <c r="F24" s="14">
        <v>0</v>
      </c>
      <c r="G24" s="11">
        <v>0.06</v>
      </c>
      <c r="H24" s="34" t="s">
        <v>242</v>
      </c>
      <c r="I24" s="25">
        <v>1.0318955158830079</v>
      </c>
      <c r="J24" s="25">
        <v>0.94440664880667402</v>
      </c>
      <c r="K24" s="19">
        <v>4.285596309616943E-2</v>
      </c>
      <c r="L24" s="25">
        <v>0.59142263654209049</v>
      </c>
      <c r="M24" s="19">
        <v>4.0950415278000495E-2</v>
      </c>
      <c r="N24" s="19">
        <v>2.6282454084876231E-2</v>
      </c>
      <c r="O24" s="25">
        <v>1.0929924414764287</v>
      </c>
      <c r="P24" s="25">
        <v>0.57540924509101998</v>
      </c>
    </row>
    <row r="25" spans="1:30" x14ac:dyDescent="0.3">
      <c r="A25" t="s">
        <v>145</v>
      </c>
      <c r="B25" t="s">
        <v>197</v>
      </c>
      <c r="C25" s="14">
        <v>0</v>
      </c>
      <c r="D25" s="14">
        <v>0</v>
      </c>
      <c r="E25" s="14">
        <v>4.8000000000000001E-2</v>
      </c>
      <c r="F25" s="14">
        <v>1.2757589303633249E-3</v>
      </c>
      <c r="G25" s="11">
        <v>-1.2757589303633249E-3</v>
      </c>
      <c r="H25" s="34" t="s">
        <v>240</v>
      </c>
      <c r="I25" s="25">
        <v>2.5445269324100003E-2</v>
      </c>
      <c r="J25" s="25">
        <v>-2.2945890701307654E-2</v>
      </c>
      <c r="K25" s="19">
        <v>-6.1277468941481025E-4</v>
      </c>
      <c r="L25" s="25">
        <v>-6.1876646443482387E-3</v>
      </c>
      <c r="M25" s="19">
        <v>-1.1447185257780043E-3</v>
      </c>
      <c r="N25" s="19">
        <v>-7.0592889943224871E-4</v>
      </c>
      <c r="O25" s="25">
        <v>-1.87236014510908E-2</v>
      </c>
      <c r="P25" s="25">
        <v>-7.7184028004105695E-3</v>
      </c>
    </row>
    <row r="26" spans="1:30" x14ac:dyDescent="0.3">
      <c r="A26" t="s">
        <v>144</v>
      </c>
      <c r="B26" t="s">
        <v>198</v>
      </c>
      <c r="C26" s="14">
        <v>0</v>
      </c>
      <c r="D26" s="14">
        <v>0</v>
      </c>
      <c r="E26" s="14">
        <v>7.1999999999999995E-2</v>
      </c>
      <c r="F26" s="14">
        <v>1.4390645021428931E-3</v>
      </c>
      <c r="G26" s="11">
        <v>-1.4390645021428931E-3</v>
      </c>
      <c r="H26" s="34" t="s">
        <v>241</v>
      </c>
      <c r="I26" s="25">
        <v>4.4062816613801695E-2</v>
      </c>
      <c r="J26" s="25">
        <v>-2.5883116310146902E-2</v>
      </c>
      <c r="K26" s="19">
        <v>-6.9121389814402843E-4</v>
      </c>
      <c r="L26" s="25">
        <v>-6.9797265995310501E-3</v>
      </c>
      <c r="M26" s="19">
        <v>-1.2912500600119861E-3</v>
      </c>
      <c r="N26" s="19">
        <v>-7.9629246249558814E-4</v>
      </c>
      <c r="O26" s="25">
        <v>-2.1120346140052013E-2</v>
      </c>
      <c r="P26" s="25">
        <v>-8.7064093528609627E-3</v>
      </c>
    </row>
    <row r="27" spans="1:30" x14ac:dyDescent="0.3">
      <c r="A27" t="s">
        <v>199</v>
      </c>
      <c r="B27" t="s">
        <v>200</v>
      </c>
      <c r="C27" s="14">
        <v>0.06</v>
      </c>
      <c r="D27" s="14">
        <v>0</v>
      </c>
      <c r="E27" s="14">
        <v>0.06</v>
      </c>
      <c r="F27" s="14">
        <v>0</v>
      </c>
      <c r="G27" s="11">
        <v>0.06</v>
      </c>
      <c r="H27" s="34" t="s">
        <v>242</v>
      </c>
      <c r="I27" s="25">
        <v>1.0391011305108537</v>
      </c>
      <c r="J27" s="25">
        <v>0.94440664880667402</v>
      </c>
      <c r="K27" s="19">
        <v>4.285596309616943E-2</v>
      </c>
      <c r="L27" s="25">
        <v>0.59142263654209049</v>
      </c>
      <c r="M27" s="19">
        <v>4.0950415278000495E-2</v>
      </c>
      <c r="N27" s="19">
        <v>2.6282454084876231E-2</v>
      </c>
      <c r="O27" s="25">
        <v>1.0929924414764287</v>
      </c>
      <c r="P27" s="25">
        <v>0.57540924509101998</v>
      </c>
    </row>
    <row r="28" spans="1:30" x14ac:dyDescent="0.3">
      <c r="A28" t="s">
        <v>125</v>
      </c>
      <c r="B28" t="s">
        <v>201</v>
      </c>
      <c r="C28" s="14">
        <v>7.1999999999999995E-2</v>
      </c>
      <c r="D28" s="14">
        <v>0</v>
      </c>
      <c r="E28" s="14">
        <v>7.1999999999999995E-2</v>
      </c>
      <c r="F28" s="14">
        <v>7.3394270737696499E-2</v>
      </c>
      <c r="G28" s="11">
        <v>-1.3942707376965041E-3</v>
      </c>
      <c r="H28" s="34" t="s">
        <v>241</v>
      </c>
      <c r="I28" s="25">
        <v>-2.6436394415505632E-2</v>
      </c>
      <c r="J28" s="25">
        <v>-0.18678658596570785</v>
      </c>
      <c r="K28" s="19">
        <v>1.6174295331106238E-2</v>
      </c>
      <c r="L28" s="25">
        <v>0.35373149843852325</v>
      </c>
      <c r="M28" s="19">
        <v>-1.6715032362532342E-2</v>
      </c>
      <c r="N28" s="19">
        <v>-9.0730669237206463E-3</v>
      </c>
      <c r="O28" s="25">
        <v>0.23442420071364423</v>
      </c>
      <c r="P28" s="25">
        <v>0.24645223119129178</v>
      </c>
    </row>
    <row r="29" spans="1:30" x14ac:dyDescent="0.3">
      <c r="A29" t="s">
        <v>128</v>
      </c>
      <c r="B29" t="s">
        <v>202</v>
      </c>
      <c r="C29" s="14">
        <v>4.7756690127327805E-2</v>
      </c>
      <c r="D29" s="14">
        <v>0</v>
      </c>
      <c r="E29" s="14">
        <v>7.1999999999999995E-2</v>
      </c>
      <c r="F29" s="14">
        <v>2.5318036736133934E-2</v>
      </c>
      <c r="G29" s="11">
        <v>2.2438653391193872E-2</v>
      </c>
      <c r="H29" s="34" t="s">
        <v>241</v>
      </c>
      <c r="I29" s="25">
        <v>0.28356918323643682</v>
      </c>
      <c r="J29" s="25">
        <v>0.29632358835272449</v>
      </c>
      <c r="K29" s="19">
        <v>2.1950180223892349E-2</v>
      </c>
      <c r="L29" s="25">
        <v>0.34794267444901905</v>
      </c>
      <c r="M29" s="19">
        <v>9.8767933509108681E-3</v>
      </c>
      <c r="N29" s="19">
        <v>6.909892156267106E-3</v>
      </c>
      <c r="O29" s="25">
        <v>0.49838300112395068</v>
      </c>
      <c r="P29" s="25">
        <v>0.3048186786839272</v>
      </c>
    </row>
    <row r="30" spans="1:30" x14ac:dyDescent="0.3">
      <c r="A30" t="s">
        <v>137</v>
      </c>
      <c r="B30" t="s">
        <v>203</v>
      </c>
      <c r="C30" s="14">
        <v>0</v>
      </c>
      <c r="D30" s="14">
        <v>0</v>
      </c>
      <c r="E30" s="14">
        <v>7.1999999999999995E-2</v>
      </c>
      <c r="F30" s="14">
        <v>5.3130128491012075E-3</v>
      </c>
      <c r="G30" s="11">
        <v>-5.3130128491012075E-3</v>
      </c>
      <c r="H30" s="34" t="s">
        <v>241</v>
      </c>
      <c r="I30" s="25">
        <v>-4.8736859692979528E-2</v>
      </c>
      <c r="J30" s="25">
        <v>-9.556022633163154E-2</v>
      </c>
      <c r="K30" s="19">
        <v>-2.5519553271225776E-3</v>
      </c>
      <c r="L30" s="25">
        <v>-2.5769086132902002E-2</v>
      </c>
      <c r="M30" s="19">
        <v>-4.7672832941335211E-3</v>
      </c>
      <c r="N30" s="19">
        <v>-2.9399044160853113E-3</v>
      </c>
      <c r="O30" s="25">
        <v>-7.797612285791701E-2</v>
      </c>
      <c r="P30" s="25">
        <v>-3.214398290862161E-2</v>
      </c>
    </row>
    <row r="31" spans="1:30" x14ac:dyDescent="0.3">
      <c r="A31" t="s">
        <v>143</v>
      </c>
      <c r="B31" t="s">
        <v>204</v>
      </c>
      <c r="C31" s="14">
        <v>0</v>
      </c>
      <c r="D31" s="14">
        <v>0</v>
      </c>
      <c r="E31" s="14">
        <v>4.8000000000000001E-2</v>
      </c>
      <c r="F31" s="14">
        <v>1.6802926820074166E-3</v>
      </c>
      <c r="G31" s="11">
        <v>-1.6802926820074166E-3</v>
      </c>
      <c r="H31" s="34" t="s">
        <v>240</v>
      </c>
      <c r="I31" s="25">
        <v>-3.1445193798872981E-4</v>
      </c>
      <c r="J31" s="25">
        <v>-3.0221863480562841E-2</v>
      </c>
      <c r="K31" s="19">
        <v>-8.0708102591908997E-4</v>
      </c>
      <c r="L31" s="25">
        <v>-8.149727486252728E-3</v>
      </c>
      <c r="M31" s="19">
        <v>-1.5077003311866405E-3</v>
      </c>
      <c r="N31" s="19">
        <v>-9.2977374917982913E-4</v>
      </c>
      <c r="O31" s="25">
        <v>-2.4660717436742901E-2</v>
      </c>
      <c r="P31" s="25">
        <v>-1.0165851426665635E-2</v>
      </c>
    </row>
    <row r="32" spans="1:30" x14ac:dyDescent="0.3">
      <c r="A32" t="s">
        <v>151</v>
      </c>
      <c r="B32" t="s">
        <v>205</v>
      </c>
      <c r="C32" s="14">
        <v>3.4149325215682835E-4</v>
      </c>
      <c r="D32" s="14">
        <v>0</v>
      </c>
      <c r="E32" s="14">
        <v>7.1999999999999995E-2</v>
      </c>
      <c r="F32" s="14">
        <v>6.6555612784778692E-5</v>
      </c>
      <c r="G32" s="11">
        <v>2.7493763937204966E-4</v>
      </c>
      <c r="H32" s="34" t="s">
        <v>241</v>
      </c>
      <c r="I32" s="25">
        <v>4.0443071450008174E-3</v>
      </c>
      <c r="J32" s="25">
        <v>4.178067653949096E-3</v>
      </c>
      <c r="K32" s="19">
        <v>2.1194893224922004E-4</v>
      </c>
      <c r="L32" s="25">
        <v>3.0433070716398766E-3</v>
      </c>
      <c r="M32" s="19">
        <v>1.7335219825140882E-4</v>
      </c>
      <c r="N32" s="19">
        <v>1.1276010559565745E-4</v>
      </c>
      <c r="O32" s="25">
        <v>5.2440261587952943E-3</v>
      </c>
      <c r="P32" s="25">
        <v>2.872308253262572E-3</v>
      </c>
    </row>
    <row r="33" spans="1:30" x14ac:dyDescent="0.3">
      <c r="A33" t="s">
        <v>149</v>
      </c>
      <c r="B33" t="s">
        <v>206</v>
      </c>
      <c r="C33" s="14">
        <v>7.1999999999999995E-2</v>
      </c>
      <c r="D33" s="14">
        <v>0</v>
      </c>
      <c r="E33" s="14">
        <v>7.1999999999999995E-2</v>
      </c>
      <c r="F33" s="14">
        <v>2.3285182296269174E-4</v>
      </c>
      <c r="G33" s="11">
        <v>7.1767148177037304E-2</v>
      </c>
      <c r="H33" s="34" t="s">
        <v>241</v>
      </c>
      <c r="I33" s="25">
        <v>0.83090129251982991</v>
      </c>
      <c r="J33" s="25">
        <v>1.1290998891475568</v>
      </c>
      <c r="K33" s="19">
        <v>5.1315311933557317E-2</v>
      </c>
      <c r="L33" s="25">
        <v>0.7085777898300516</v>
      </c>
      <c r="M33" s="19">
        <v>4.8931564036404918E-2</v>
      </c>
      <c r="N33" s="19">
        <v>3.1410098591468968E-2</v>
      </c>
      <c r="O33" s="25">
        <v>1.3081734935880056</v>
      </c>
      <c r="P33" s="25">
        <v>0.68908232939697212</v>
      </c>
    </row>
    <row r="34" spans="1:30" x14ac:dyDescent="0.3">
      <c r="A34" t="s">
        <v>207</v>
      </c>
      <c r="B34" t="s">
        <v>208</v>
      </c>
      <c r="C34" s="14">
        <v>7.1999999999999995E-2</v>
      </c>
      <c r="D34" s="14">
        <v>0</v>
      </c>
      <c r="E34" s="14">
        <v>7.1999999999999995E-2</v>
      </c>
      <c r="F34" s="14">
        <v>0</v>
      </c>
      <c r="G34" s="11">
        <v>7.1999999999999995E-2</v>
      </c>
      <c r="H34" s="34" t="s">
        <v>241</v>
      </c>
      <c r="I34" s="25">
        <v>1.528903853613756</v>
      </c>
      <c r="J34" s="25">
        <v>1.133287978568009</v>
      </c>
      <c r="K34" s="19">
        <v>5.1427155715403315E-2</v>
      </c>
      <c r="L34" s="25">
        <v>0.70970716385050858</v>
      </c>
      <c r="M34" s="19">
        <v>4.9140498333600596E-2</v>
      </c>
      <c r="N34" s="19">
        <v>3.1538944901851475E-2</v>
      </c>
      <c r="O34" s="25">
        <v>1.3115909297717145</v>
      </c>
      <c r="P34" s="25">
        <v>0.69049109410922394</v>
      </c>
    </row>
    <row r="35" spans="1:30" x14ac:dyDescent="0.3">
      <c r="A35" t="s">
        <v>130</v>
      </c>
      <c r="B35" t="s">
        <v>209</v>
      </c>
      <c r="C35" s="14">
        <v>0</v>
      </c>
      <c r="D35" s="14">
        <v>0</v>
      </c>
      <c r="E35" s="14">
        <v>7.1999999999999995E-2</v>
      </c>
      <c r="F35" s="14">
        <v>2.4719506382592661E-2</v>
      </c>
      <c r="G35" s="11">
        <v>-2.4719506382592661E-2</v>
      </c>
      <c r="H35" s="34" t="s">
        <v>241</v>
      </c>
      <c r="I35" s="25">
        <v>6.3425404193147294E-2</v>
      </c>
      <c r="J35" s="25">
        <v>-0.44460679689987465</v>
      </c>
      <c r="K35" s="19">
        <v>-1.1873315158191185E-2</v>
      </c>
      <c r="L35" s="25">
        <v>-0.11989413675963743</v>
      </c>
      <c r="M35" s="19">
        <v>-2.2180426278640857E-2</v>
      </c>
      <c r="N35" s="19">
        <v>-1.3678300437373713E-2</v>
      </c>
      <c r="O35" s="25">
        <v>-0.36279439207495728</v>
      </c>
      <c r="P35" s="25">
        <v>-0.14955420083466192</v>
      </c>
      <c r="T35"/>
      <c r="U35" s="20"/>
    </row>
    <row r="36" spans="1:30" x14ac:dyDescent="0.3">
      <c r="A36" t="s">
        <v>124</v>
      </c>
      <c r="B36" t="s">
        <v>210</v>
      </c>
      <c r="C36" s="14">
        <v>7.1999999999999995E-2</v>
      </c>
      <c r="D36" s="14">
        <v>0</v>
      </c>
      <c r="E36" s="14">
        <v>7.1999999999999995E-2</v>
      </c>
      <c r="F36" s="14">
        <v>9.719897067104874E-2</v>
      </c>
      <c r="G36" s="11">
        <v>-2.5198970671048745E-2</v>
      </c>
      <c r="H36" s="34" t="s">
        <v>241</v>
      </c>
      <c r="I36" s="25">
        <v>-0.27414875796266824</v>
      </c>
      <c r="J36" s="25">
        <v>-0.61493960911763468</v>
      </c>
      <c r="K36" s="19">
        <v>4.7403815554696097E-3</v>
      </c>
      <c r="L36" s="25">
        <v>0.23827434063130801</v>
      </c>
      <c r="M36" s="19">
        <v>-3.8074617128703067E-2</v>
      </c>
      <c r="N36" s="19">
        <v>-2.2245168035707787E-2</v>
      </c>
      <c r="O36" s="25">
        <v>-0.11494408792374032</v>
      </c>
      <c r="P36" s="25">
        <v>0.10243265331054485</v>
      </c>
      <c r="T36"/>
      <c r="U36" s="20"/>
    </row>
    <row r="37" spans="1:30" x14ac:dyDescent="0.3">
      <c r="A37" t="s">
        <v>135</v>
      </c>
      <c r="B37" t="s">
        <v>211</v>
      </c>
      <c r="C37" s="14">
        <v>1.6794265775404181E-2</v>
      </c>
      <c r="D37" s="14">
        <v>0</v>
      </c>
      <c r="E37" s="14">
        <v>7.1999999999999995E-2</v>
      </c>
      <c r="F37" s="14">
        <v>8.3463942400734074E-3</v>
      </c>
      <c r="G37" s="11">
        <v>8.4478715353307737E-3</v>
      </c>
      <c r="H37" s="34" t="s">
        <v>241</v>
      </c>
      <c r="I37" s="25">
        <v>6.9949452770479217E-2</v>
      </c>
      <c r="J37" s="25">
        <v>0.11422476493340419</v>
      </c>
      <c r="K37" s="19">
        <v>7.9866196923252912E-3</v>
      </c>
      <c r="L37" s="25">
        <v>0.12506027386458099</v>
      </c>
      <c r="M37" s="19">
        <v>3.9731136784456082E-3</v>
      </c>
      <c r="N37" s="19">
        <v>2.7381785670130459E-3</v>
      </c>
      <c r="O37" s="25">
        <v>0.18343805815153685</v>
      </c>
      <c r="P37" s="25">
        <v>0.11056351051784982</v>
      </c>
      <c r="T37"/>
      <c r="U37" s="20"/>
    </row>
    <row r="38" spans="1:30" x14ac:dyDescent="0.3">
      <c r="A38" t="s">
        <v>212</v>
      </c>
      <c r="B38" t="s">
        <v>213</v>
      </c>
      <c r="C38" s="14">
        <v>0</v>
      </c>
      <c r="D38" s="14">
        <v>0</v>
      </c>
      <c r="E38" s="14">
        <v>4.8000000000000001E-2</v>
      </c>
      <c r="F38" s="14">
        <v>0</v>
      </c>
      <c r="G38" s="11">
        <v>0</v>
      </c>
      <c r="H38" s="34" t="s">
        <v>240</v>
      </c>
      <c r="I38" s="25">
        <v>0</v>
      </c>
      <c r="J38" s="25">
        <v>0</v>
      </c>
      <c r="K38" s="19">
        <v>0</v>
      </c>
      <c r="L38" s="25">
        <v>0</v>
      </c>
      <c r="M38" s="19">
        <v>0</v>
      </c>
      <c r="N38" s="19">
        <v>0</v>
      </c>
      <c r="O38" s="25">
        <v>0</v>
      </c>
      <c r="P38" s="25">
        <v>0</v>
      </c>
      <c r="T38"/>
      <c r="U38" s="20"/>
    </row>
    <row r="39" spans="1:30" x14ac:dyDescent="0.3">
      <c r="A39" t="s">
        <v>147</v>
      </c>
      <c r="B39" t="s">
        <v>214</v>
      </c>
      <c r="C39" s="14">
        <v>0</v>
      </c>
      <c r="D39" s="14">
        <v>0</v>
      </c>
      <c r="E39" s="14">
        <v>4.8000000000000001E-2</v>
      </c>
      <c r="F39" s="14">
        <v>6.3500851526630754E-4</v>
      </c>
      <c r="G39" s="11">
        <v>-6.3500851526630754E-4</v>
      </c>
      <c r="H39" s="34" t="s">
        <v>240</v>
      </c>
      <c r="I39" s="25">
        <v>-5.1362359128701391E-3</v>
      </c>
      <c r="J39" s="25">
        <v>-1.1421308241636764E-2</v>
      </c>
      <c r="K39" s="19">
        <v>-3.050083651832672E-4</v>
      </c>
      <c r="L39" s="25">
        <v>-3.0799076888722169E-3</v>
      </c>
      <c r="M39" s="19">
        <v>-5.6978320445314108E-4</v>
      </c>
      <c r="N39" s="19">
        <v>-3.5137583727075085E-4</v>
      </c>
      <c r="O39" s="25">
        <v>-9.3196653967448084E-3</v>
      </c>
      <c r="P39" s="25">
        <v>-3.8418320153323898E-3</v>
      </c>
      <c r="T39"/>
      <c r="U39" s="20"/>
    </row>
    <row r="40" spans="1:30" x14ac:dyDescent="0.3">
      <c r="A40" t="s">
        <v>127</v>
      </c>
      <c r="B40" t="s">
        <v>215</v>
      </c>
      <c r="C40" s="14">
        <v>0</v>
      </c>
      <c r="D40" s="14">
        <v>0</v>
      </c>
      <c r="E40" s="14">
        <v>7.1999999999999995E-2</v>
      </c>
      <c r="F40" s="14">
        <v>3.4919326022536529E-2</v>
      </c>
      <c r="G40" s="11">
        <v>-3.4919326022536529E-2</v>
      </c>
      <c r="H40" s="34" t="s">
        <v>241</v>
      </c>
      <c r="I40" s="25">
        <v>-0.17504171686794212</v>
      </c>
      <c r="J40" s="25">
        <v>-0.6280614771383658</v>
      </c>
      <c r="K40" s="19">
        <v>-1.6772509796925704E-2</v>
      </c>
      <c r="L40" s="25">
        <v>-0.16936513152416979</v>
      </c>
      <c r="M40" s="19">
        <v>-3.1332564839891518E-2</v>
      </c>
      <c r="N40" s="19">
        <v>-1.9322272257960862E-2</v>
      </c>
      <c r="O40" s="25">
        <v>-0.51249144946253811</v>
      </c>
      <c r="P40" s="25">
        <v>-0.21126359952976251</v>
      </c>
      <c r="T40"/>
      <c r="U40" s="20"/>
    </row>
    <row r="41" spans="1:30" x14ac:dyDescent="0.3">
      <c r="A41" t="s">
        <v>216</v>
      </c>
      <c r="B41" t="s">
        <v>217</v>
      </c>
      <c r="C41" s="14">
        <v>7.1108361903730863E-2</v>
      </c>
      <c r="D41" s="14">
        <v>0</v>
      </c>
      <c r="E41" s="14">
        <v>7.1999999999999995E-2</v>
      </c>
      <c r="F41" s="14">
        <v>0</v>
      </c>
      <c r="G41" s="11">
        <v>7.1108361903730863E-2</v>
      </c>
      <c r="H41" s="34" t="s">
        <v>241</v>
      </c>
      <c r="I41" s="25">
        <v>0.68907622719057948</v>
      </c>
      <c r="J41" s="25">
        <v>1.119253496127244</v>
      </c>
      <c r="K41" s="19">
        <v>5.0790288892922503E-2</v>
      </c>
      <c r="L41" s="25">
        <v>0.70091824795489421</v>
      </c>
      <c r="M41" s="19">
        <v>4.8531949161602146E-2</v>
      </c>
      <c r="N41" s="19">
        <v>3.1148370946426147E-2</v>
      </c>
      <c r="O41" s="25">
        <v>1.295348368109138</v>
      </c>
      <c r="P41" s="25">
        <v>0.68194014737808029</v>
      </c>
      <c r="R41" s="25"/>
      <c r="S41" s="25"/>
      <c r="T41" s="25"/>
      <c r="U41"/>
    </row>
    <row r="42" spans="1:30" x14ac:dyDescent="0.3">
      <c r="A42" t="s">
        <v>218</v>
      </c>
      <c r="B42" t="s">
        <v>219</v>
      </c>
      <c r="C42" s="14">
        <v>4.8000000000000001E-2</v>
      </c>
      <c r="D42" s="14">
        <v>0</v>
      </c>
      <c r="E42" s="14">
        <v>4.8000000000000001E-2</v>
      </c>
      <c r="F42" s="14">
        <v>0</v>
      </c>
      <c r="G42" s="11">
        <v>4.8000000000000001E-2</v>
      </c>
      <c r="H42" s="34" t="s">
        <v>240</v>
      </c>
      <c r="I42" s="25">
        <v>0.80186482048699226</v>
      </c>
      <c r="J42" s="25">
        <v>0.75552531904533937</v>
      </c>
      <c r="K42" s="19">
        <v>3.4284770476935546E-2</v>
      </c>
      <c r="L42" s="25">
        <v>0.4731381092336725</v>
      </c>
      <c r="M42" s="19">
        <v>3.27603322224004E-2</v>
      </c>
      <c r="N42" s="19">
        <v>2.1025963267900988E-2</v>
      </c>
      <c r="O42" s="25">
        <v>0.8743939531811431</v>
      </c>
      <c r="P42" s="25">
        <v>0.46032739607281603</v>
      </c>
      <c r="R42" s="25"/>
      <c r="S42" s="25"/>
      <c r="T42" s="25"/>
      <c r="U42"/>
    </row>
    <row r="43" spans="1:30" x14ac:dyDescent="0.3">
      <c r="A43" t="s">
        <v>139</v>
      </c>
      <c r="B43" t="s">
        <v>220</v>
      </c>
      <c r="C43" s="14">
        <v>0</v>
      </c>
      <c r="D43" s="14">
        <v>0</v>
      </c>
      <c r="E43" s="14">
        <v>7.1999999999999995E-2</v>
      </c>
      <c r="F43" s="14">
        <v>4.5496500382655207E-3</v>
      </c>
      <c r="G43" s="11">
        <v>-4.5496500382655207E-3</v>
      </c>
      <c r="H43" s="34" t="s">
        <v>241</v>
      </c>
      <c r="I43" s="25">
        <v>-3.2573981229166139E-2</v>
      </c>
      <c r="J43" s="25">
        <v>-8.1830328616637499E-2</v>
      </c>
      <c r="K43" s="19">
        <v>-2.1852956093752459E-3</v>
      </c>
      <c r="L43" s="25">
        <v>-2.2066636584637363E-2</v>
      </c>
      <c r="M43" s="19">
        <v>-4.0823297886897298E-3</v>
      </c>
      <c r="N43" s="19">
        <v>-2.5175049673373598E-3</v>
      </c>
      <c r="O43" s="25">
        <v>-6.6772673136737071E-2</v>
      </c>
      <c r="P43" s="25">
        <v>-2.7525601240538378E-2</v>
      </c>
      <c r="R43" s="25"/>
      <c r="S43" s="25"/>
      <c r="T43" s="25"/>
      <c r="U43" s="25"/>
    </row>
    <row r="44" spans="1:30" x14ac:dyDescent="0.3">
      <c r="A44" t="s">
        <v>221</v>
      </c>
      <c r="B44" t="s">
        <v>222</v>
      </c>
      <c r="C44" s="14">
        <v>0</v>
      </c>
      <c r="D44" s="14">
        <v>0</v>
      </c>
      <c r="E44" s="14">
        <v>7.1999999999999995E-2</v>
      </c>
      <c r="F44" s="14">
        <v>0</v>
      </c>
      <c r="G44" s="11">
        <v>0</v>
      </c>
      <c r="H44" s="34" t="s">
        <v>241</v>
      </c>
      <c r="I44" s="25">
        <v>0</v>
      </c>
      <c r="J44" s="25">
        <v>0</v>
      </c>
      <c r="K44" s="19">
        <v>0</v>
      </c>
      <c r="L44" s="25">
        <v>0</v>
      </c>
      <c r="M44" s="19">
        <v>0</v>
      </c>
      <c r="N44" s="19">
        <v>0</v>
      </c>
      <c r="O44" s="25">
        <v>0</v>
      </c>
      <c r="P44" s="25">
        <v>0</v>
      </c>
      <c r="Q44" s="25"/>
      <c r="R44" s="25"/>
      <c r="S44" s="25"/>
      <c r="T44" s="25"/>
      <c r="U44" s="25"/>
      <c r="V44" s="9"/>
      <c r="W44" s="21"/>
      <c r="Y44"/>
      <c r="Z44" s="22"/>
      <c r="AB44"/>
      <c r="AD44" s="23"/>
    </row>
    <row r="45" spans="1:30" x14ac:dyDescent="0.3">
      <c r="A45" t="s">
        <v>126</v>
      </c>
      <c r="B45" t="s">
        <v>223</v>
      </c>
      <c r="C45" s="14">
        <v>4.7999999999999994E-2</v>
      </c>
      <c r="D45" s="14">
        <v>0</v>
      </c>
      <c r="E45" s="14">
        <v>4.8000000000000001E-2</v>
      </c>
      <c r="F45" s="14">
        <v>4.2764193999673246E-2</v>
      </c>
      <c r="G45" s="11">
        <v>5.2358060003267481E-3</v>
      </c>
      <c r="H45" s="34" t="s">
        <v>240</v>
      </c>
      <c r="I45" s="40">
        <v>9.9079576829272029E-2</v>
      </c>
      <c r="J45" s="25">
        <v>-1.363451052102238E-2</v>
      </c>
      <c r="K45" s="19">
        <v>1.3744200411114751E-2</v>
      </c>
      <c r="L45" s="25">
        <v>0.26572393014541118</v>
      </c>
      <c r="M45" s="19">
        <v>-5.6113099008094844E-3</v>
      </c>
      <c r="N45" s="19">
        <v>-2.6371910215219375E-3</v>
      </c>
      <c r="O45" s="25">
        <v>0.24676775690675906</v>
      </c>
      <c r="P45" s="25">
        <v>0.20160196851074713</v>
      </c>
      <c r="Q45" s="25"/>
      <c r="R45" s="25"/>
      <c r="S45" s="25"/>
      <c r="T45" s="25"/>
      <c r="U45" s="25"/>
      <c r="V45" s="9"/>
      <c r="W45" s="21"/>
      <c r="Y45"/>
      <c r="Z45" s="22"/>
      <c r="AB45"/>
      <c r="AD45" s="23"/>
    </row>
    <row r="46" spans="1:30" x14ac:dyDescent="0.3">
      <c r="A46" t="s">
        <v>150</v>
      </c>
      <c r="B46" t="s">
        <v>224</v>
      </c>
      <c r="C46" s="14">
        <v>0</v>
      </c>
      <c r="D46" s="14">
        <v>0</v>
      </c>
      <c r="E46" s="14">
        <v>4.8000000000000001E-2</v>
      </c>
      <c r="F46" s="14">
        <v>1.3199457768043156E-4</v>
      </c>
      <c r="G46" s="11">
        <v>-1.3199457768043156E-4</v>
      </c>
      <c r="H46" s="34" t="s">
        <v>240</v>
      </c>
      <c r="I46" s="40">
        <v>-4.121421346860684E-4</v>
      </c>
      <c r="J46" s="25">
        <v>-2.3740638458692892E-3</v>
      </c>
      <c r="K46" s="19">
        <v>-6.3399859030993224E-5</v>
      </c>
      <c r="L46" s="25">
        <v>-6.4019789485328838E-4</v>
      </c>
      <c r="M46" s="19">
        <v>-1.1843666916758554E-4</v>
      </c>
      <c r="N46" s="19">
        <v>-7.303792647286037E-5</v>
      </c>
      <c r="O46" s="25">
        <v>-1.9372107122852815E-3</v>
      </c>
      <c r="P46" s="25">
        <v>-7.9857353435692732E-4</v>
      </c>
      <c r="Q46" s="25"/>
      <c r="R46" s="25"/>
      <c r="S46" s="25"/>
      <c r="T46" s="25"/>
      <c r="U46" s="25"/>
      <c r="V46" s="9"/>
      <c r="W46" s="21"/>
      <c r="Y46"/>
      <c r="Z46" s="22"/>
      <c r="AB46"/>
      <c r="AD46" s="23"/>
    </row>
    <row r="47" spans="1:30" x14ac:dyDescent="0.3">
      <c r="A47" t="s">
        <v>225</v>
      </c>
      <c r="B47" t="s">
        <v>226</v>
      </c>
      <c r="C47" s="14">
        <v>4.8000000000000001E-2</v>
      </c>
      <c r="D47" s="14">
        <v>0</v>
      </c>
      <c r="E47" s="14">
        <v>4.8000000000000001E-2</v>
      </c>
      <c r="F47" s="14">
        <v>0</v>
      </c>
      <c r="G47" s="11">
        <v>4.8000000000000001E-2</v>
      </c>
      <c r="H47" s="34" t="s">
        <v>240</v>
      </c>
      <c r="I47" s="40">
        <v>1.3518790817318918</v>
      </c>
      <c r="J47" s="25">
        <v>0.75552531904533937</v>
      </c>
      <c r="K47" s="19">
        <v>3.4284770476935546E-2</v>
      </c>
      <c r="L47" s="25">
        <v>0.4731381092336725</v>
      </c>
      <c r="M47" s="19">
        <v>3.27603322224004E-2</v>
      </c>
      <c r="N47" s="19">
        <v>2.1025963267900988E-2</v>
      </c>
      <c r="O47" s="25">
        <v>0.8743939531811431</v>
      </c>
      <c r="P47" s="25">
        <v>0.46032739607281603</v>
      </c>
      <c r="Q47" s="25"/>
      <c r="R47" s="25"/>
      <c r="S47" s="25"/>
      <c r="T47" s="25"/>
      <c r="U47" s="25"/>
      <c r="V47" s="9"/>
      <c r="W47" s="21"/>
      <c r="Y47"/>
      <c r="Z47" s="22"/>
      <c r="AB47"/>
      <c r="AD47" s="23"/>
    </row>
    <row r="48" spans="1:30" x14ac:dyDescent="0.3">
      <c r="A48" t="s">
        <v>227</v>
      </c>
      <c r="B48" t="s">
        <v>227</v>
      </c>
      <c r="C48" s="14">
        <v>0</v>
      </c>
      <c r="D48" s="14">
        <v>0</v>
      </c>
      <c r="E48" s="14">
        <v>4.8000000000000001E-2</v>
      </c>
      <c r="F48" s="14">
        <v>0</v>
      </c>
      <c r="G48" s="11">
        <v>0</v>
      </c>
      <c r="H48" s="34" t="s">
        <v>240</v>
      </c>
      <c r="I48" s="25">
        <v>0</v>
      </c>
      <c r="J48" s="25">
        <v>0</v>
      </c>
      <c r="K48" s="19">
        <v>0</v>
      </c>
      <c r="L48" s="25">
        <v>0</v>
      </c>
      <c r="M48" s="19">
        <v>0</v>
      </c>
      <c r="N48" s="19">
        <v>0</v>
      </c>
      <c r="O48" s="25">
        <v>0</v>
      </c>
      <c r="P48" s="25">
        <v>0</v>
      </c>
      <c r="Q48" s="25"/>
      <c r="R48" s="25"/>
      <c r="S48" s="25"/>
      <c r="T48" s="25"/>
      <c r="U48" s="25"/>
      <c r="V48" s="9"/>
      <c r="W48" s="21"/>
      <c r="Y48"/>
      <c r="Z48" s="22"/>
      <c r="AB48"/>
      <c r="AD48" s="23"/>
    </row>
    <row r="49" spans="1:34" x14ac:dyDescent="0.3">
      <c r="A49" t="s">
        <v>228</v>
      </c>
      <c r="B49" t="s">
        <v>229</v>
      </c>
      <c r="C49" s="14">
        <v>0</v>
      </c>
      <c r="D49" s="14">
        <v>0</v>
      </c>
      <c r="E49" s="14">
        <v>7.1999999999999995E-2</v>
      </c>
      <c r="F49" s="14">
        <v>0</v>
      </c>
      <c r="G49" s="11">
        <v>0</v>
      </c>
      <c r="H49" s="34" t="s">
        <v>241</v>
      </c>
      <c r="I49" s="40">
        <v>0</v>
      </c>
      <c r="J49" s="25">
        <v>0</v>
      </c>
      <c r="K49" s="19">
        <v>0</v>
      </c>
      <c r="L49" s="25">
        <v>0</v>
      </c>
      <c r="M49" s="19">
        <v>0</v>
      </c>
      <c r="N49" s="19">
        <v>0</v>
      </c>
      <c r="O49" s="25">
        <v>0</v>
      </c>
      <c r="P49" s="25">
        <v>0</v>
      </c>
      <c r="Q49" s="25"/>
      <c r="R49" s="25"/>
      <c r="S49" s="25"/>
      <c r="T49" s="25"/>
      <c r="U49" s="25"/>
      <c r="V49" s="9"/>
      <c r="W49" s="21"/>
      <c r="Y49"/>
      <c r="Z49" s="22"/>
      <c r="AB49"/>
      <c r="AD49" s="23"/>
    </row>
    <row r="50" spans="1:34" x14ac:dyDescent="0.3">
      <c r="A50" t="s">
        <v>148</v>
      </c>
      <c r="B50" t="s">
        <v>230</v>
      </c>
      <c r="C50" s="14">
        <v>0</v>
      </c>
      <c r="D50" s="14">
        <v>0</v>
      </c>
      <c r="E50" s="14">
        <v>4.8000000000000001E-2</v>
      </c>
      <c r="F50" s="14">
        <v>3.5171609122138425E-4</v>
      </c>
      <c r="G50" s="11">
        <v>-3.5171609122138425E-4</v>
      </c>
      <c r="H50" s="34" t="s">
        <v>240</v>
      </c>
      <c r="I50" s="40">
        <v>9.0134982605139368E-3</v>
      </c>
      <c r="J50" s="40">
        <v>-6.3259905888008528E-3</v>
      </c>
      <c r="K50" s="39">
        <v>-1.6893686842466062E-4</v>
      </c>
      <c r="L50" s="40">
        <v>-1.7058875079785864E-3</v>
      </c>
      <c r="M50" s="19">
        <v>-3.1558934517564665E-4</v>
      </c>
      <c r="N50" s="19">
        <v>-1.946187067785717E-4</v>
      </c>
      <c r="O50" s="25">
        <v>-5.1619406764326801E-3</v>
      </c>
      <c r="P50" s="25">
        <v>-2.1278992439892016E-3</v>
      </c>
      <c r="Q50" s="25"/>
      <c r="R50" s="25"/>
      <c r="S50" s="25"/>
      <c r="T50" s="25"/>
      <c r="U50" s="25"/>
      <c r="V50"/>
      <c r="X50" s="20"/>
      <c r="Y50" s="9"/>
      <c r="Z50" s="21"/>
      <c r="AB50"/>
      <c r="AC50" s="22"/>
      <c r="AF50" s="23"/>
      <c r="AG50" s="23"/>
    </row>
    <row r="51" spans="1:34" x14ac:dyDescent="0.3">
      <c r="A51" t="s">
        <v>142</v>
      </c>
      <c r="B51" t="s">
        <v>231</v>
      </c>
      <c r="C51" s="14">
        <v>0</v>
      </c>
      <c r="D51" s="14">
        <v>0</v>
      </c>
      <c r="E51" s="14">
        <v>4.8000000000000001E-2</v>
      </c>
      <c r="F51" s="14">
        <v>2.6529559456313031E-3</v>
      </c>
      <c r="G51" s="11">
        <v>-2.6529559456313031E-3</v>
      </c>
      <c r="H51" s="34" t="s">
        <v>240</v>
      </c>
      <c r="I51" s="40">
        <v>-1.2508874449051584E-2</v>
      </c>
      <c r="J51" s="40">
        <v>-4.7716253999886694E-2</v>
      </c>
      <c r="K51" s="39">
        <v>-1.2742722915154677E-3</v>
      </c>
      <c r="L51" s="40">
        <v>-1.2867322592930032E-2</v>
      </c>
      <c r="M51" s="19">
        <v>-2.3804558578885888E-3</v>
      </c>
      <c r="N51" s="19">
        <v>-1.4679875847770003E-3</v>
      </c>
      <c r="O51" s="25">
        <v>-3.8935953032408578E-2</v>
      </c>
      <c r="P51" s="25">
        <v>-1.6050510886327852E-2</v>
      </c>
      <c r="Q51" s="25"/>
      <c r="R51" s="25"/>
      <c r="S51" s="25"/>
      <c r="T51" s="25"/>
      <c r="U51" s="25"/>
      <c r="V51"/>
      <c r="X51" s="20"/>
      <c r="Y51"/>
      <c r="AB51"/>
      <c r="AC51" s="22"/>
      <c r="AF51" s="23"/>
      <c r="AG51" s="23"/>
    </row>
    <row r="52" spans="1:34" x14ac:dyDescent="0.3">
      <c r="A52" t="s">
        <v>232</v>
      </c>
      <c r="B52" t="s">
        <v>233</v>
      </c>
      <c r="C52" s="14">
        <v>0</v>
      </c>
      <c r="D52" s="14">
        <v>0</v>
      </c>
      <c r="E52" s="14">
        <v>7.1999999999999995E-2</v>
      </c>
      <c r="F52" s="14">
        <v>0</v>
      </c>
      <c r="G52" s="11">
        <v>0</v>
      </c>
      <c r="H52" s="34" t="s">
        <v>241</v>
      </c>
      <c r="I52" s="40">
        <v>0</v>
      </c>
      <c r="J52" s="40">
        <v>0</v>
      </c>
      <c r="K52" s="39">
        <v>0</v>
      </c>
      <c r="L52" s="40">
        <v>0</v>
      </c>
      <c r="M52" s="19">
        <v>0</v>
      </c>
      <c r="N52" s="19">
        <v>0</v>
      </c>
      <c r="O52" s="25">
        <v>0</v>
      </c>
      <c r="P52" s="25">
        <v>0</v>
      </c>
      <c r="Q52" s="25"/>
      <c r="R52" s="25"/>
      <c r="S52" s="25"/>
      <c r="T52" s="25"/>
      <c r="U52" s="25"/>
      <c r="V52"/>
      <c r="Y52" s="20"/>
      <c r="Z52" s="9"/>
      <c r="AA52" s="21"/>
      <c r="AB52"/>
      <c r="AC52"/>
      <c r="AH52" s="23"/>
    </row>
    <row r="53" spans="1:34" x14ac:dyDescent="0.3">
      <c r="A53" t="s">
        <v>152</v>
      </c>
      <c r="B53" t="s">
        <v>234</v>
      </c>
      <c r="C53" s="14">
        <v>0</v>
      </c>
      <c r="D53" s="14">
        <v>0</v>
      </c>
      <c r="E53" s="14">
        <v>7.1999999999999995E-2</v>
      </c>
      <c r="F53" s="14">
        <v>3.4157948304278329E-5</v>
      </c>
      <c r="G53" s="11">
        <v>-3.4157948304278329E-5</v>
      </c>
      <c r="H53" s="34" t="s">
        <v>241</v>
      </c>
      <c r="I53" s="40">
        <v>1.9229120390372738E-4</v>
      </c>
      <c r="J53" s="40">
        <v>-6.1436728343941343E-4</v>
      </c>
      <c r="K53" s="39">
        <v>-1.6406803562206143E-5</v>
      </c>
      <c r="L53" s="40">
        <v>-1.6567231003875084E-4</v>
      </c>
      <c r="M53" s="19">
        <v>-3.0649392526955768E-5</v>
      </c>
      <c r="N53" s="19">
        <v>-1.8900971241044463E-5</v>
      </c>
      <c r="O53" s="25">
        <v>-5.0131713383666401E-4</v>
      </c>
      <c r="P53" s="25">
        <v>-2.0665722776711242E-4</v>
      </c>
      <c r="Q53" s="25"/>
      <c r="R53" s="25"/>
      <c r="S53" s="25"/>
      <c r="T53" s="25"/>
      <c r="U53" s="25"/>
      <c r="V53"/>
      <c r="Y53"/>
      <c r="Z53" s="9"/>
      <c r="AA53" s="21"/>
      <c r="AB53"/>
      <c r="AC53"/>
      <c r="AD53" s="22"/>
      <c r="AG53" s="23"/>
    </row>
    <row r="54" spans="1:34" x14ac:dyDescent="0.3">
      <c r="A54" t="s">
        <v>129</v>
      </c>
      <c r="B54" t="s">
        <v>235</v>
      </c>
      <c r="C54" s="14">
        <v>0</v>
      </c>
      <c r="D54" s="14">
        <v>0</v>
      </c>
      <c r="E54" s="14">
        <v>7.1999999999999995E-2</v>
      </c>
      <c r="F54" s="14">
        <v>2.4836302142289771E-2</v>
      </c>
      <c r="G54" s="11">
        <v>-2.4836302142289771E-2</v>
      </c>
      <c r="H54" s="34" t="s">
        <v>241</v>
      </c>
      <c r="I54" s="40">
        <v>-0.17939740190452355</v>
      </c>
      <c r="J54" s="40">
        <v>-0.44670749372636909</v>
      </c>
      <c r="K54" s="39">
        <v>-1.1929414695235367E-2</v>
      </c>
      <c r="L54" s="40">
        <v>-0.12046061760150133</v>
      </c>
      <c r="M54" s="19">
        <v>-2.2285225286255501E-2</v>
      </c>
      <c r="N54" s="19">
        <v>-1.3742928244507974E-2</v>
      </c>
      <c r="O54" s="25">
        <v>-0.3645085382225553</v>
      </c>
      <c r="P54" s="25">
        <v>-0.15026082079025613</v>
      </c>
      <c r="Q54" s="25"/>
      <c r="R54" s="25"/>
      <c r="S54" s="25"/>
      <c r="T54" s="25"/>
      <c r="U54" s="25"/>
      <c r="V54"/>
      <c r="X54" s="22"/>
      <c r="Y54"/>
      <c r="AA54" s="23"/>
      <c r="AC54"/>
    </row>
    <row r="55" spans="1:34" x14ac:dyDescent="0.3">
      <c r="A55" t="s">
        <v>134</v>
      </c>
      <c r="B55" t="s">
        <v>236</v>
      </c>
      <c r="C55" s="14">
        <v>0</v>
      </c>
      <c r="D55" s="14">
        <v>0</v>
      </c>
      <c r="E55" s="14">
        <v>4.8000000000000001E-2</v>
      </c>
      <c r="F55" s="14">
        <v>8.7364119580099642E-3</v>
      </c>
      <c r="G55" s="11">
        <v>-8.7364119580099642E-3</v>
      </c>
      <c r="H55" s="34" t="s">
        <v>240</v>
      </c>
      <c r="I55" s="40">
        <v>-7.7204696404408857E-2</v>
      </c>
      <c r="J55" s="40">
        <v>-0.15713372576823997</v>
      </c>
      <c r="K55" s="39">
        <v>-4.1962881832579247E-3</v>
      </c>
      <c r="L55" s="40">
        <v>-4.2373199281187227E-2</v>
      </c>
      <c r="M55" s="19">
        <v>-7.8390457469220895E-3</v>
      </c>
      <c r="N55" s="19">
        <v>-4.8342092943439736E-3</v>
      </c>
      <c r="O55" s="25">
        <v>-0.1282194399907019</v>
      </c>
      <c r="P55" s="25">
        <v>-5.2855711935358117E-2</v>
      </c>
      <c r="Q55" s="25"/>
      <c r="R55" s="25"/>
      <c r="S55" s="25"/>
      <c r="T55" s="25"/>
      <c r="U55" s="25"/>
      <c r="V55" s="25"/>
    </row>
    <row r="56" spans="1:34" x14ac:dyDescent="0.3">
      <c r="A56" t="s">
        <v>133</v>
      </c>
      <c r="B56" t="s">
        <v>237</v>
      </c>
      <c r="C56" s="14">
        <v>0</v>
      </c>
      <c r="D56" s="14">
        <v>0</v>
      </c>
      <c r="E56" s="14">
        <v>7.1999999999999995E-2</v>
      </c>
      <c r="F56" s="14">
        <v>1.0023528305145983E-2</v>
      </c>
      <c r="G56" s="11">
        <v>-1.0023528305145983E-2</v>
      </c>
      <c r="H56" s="34" t="s">
        <v>241</v>
      </c>
      <c r="I56" s="40">
        <v>-4.3897852632658579E-2</v>
      </c>
      <c r="J56" s="40">
        <v>-0.18028389177400597</v>
      </c>
      <c r="K56" s="39">
        <v>-4.8145180863261956E-3</v>
      </c>
      <c r="L56" s="40">
        <v>-4.8615949478568211E-2</v>
      </c>
      <c r="M56" s="19">
        <v>-8.9939551050550598E-3</v>
      </c>
      <c r="N56" s="19">
        <v>-5.5464227108052025E-3</v>
      </c>
      <c r="O56" s="25">
        <v>-0.14710972790590804</v>
      </c>
      <c r="P56" s="25">
        <v>-6.0642827652713609E-2</v>
      </c>
      <c r="Q56" s="25"/>
      <c r="R56" s="25"/>
      <c r="S56" s="25"/>
      <c r="T56" s="25"/>
      <c r="U56" s="25"/>
    </row>
    <row r="57" spans="1:34" x14ac:dyDescent="0.3">
      <c r="A57" t="s">
        <v>132</v>
      </c>
      <c r="B57" t="s">
        <v>238</v>
      </c>
      <c r="C57" s="14">
        <v>0</v>
      </c>
      <c r="D57" s="14">
        <v>0</v>
      </c>
      <c r="E57" s="14">
        <v>4.8000000000000001E-2</v>
      </c>
      <c r="F57" s="14">
        <v>2.0831905970259516E-2</v>
      </c>
      <c r="G57" s="11">
        <v>-2.0831905970259516E-2</v>
      </c>
      <c r="H57" s="34" t="s">
        <v>240</v>
      </c>
      <c r="I57" s="40">
        <v>-3.5473107472037385E-2</v>
      </c>
      <c r="J57" s="40">
        <v>-0.37468413986125199</v>
      </c>
      <c r="K57" s="39">
        <v>-1.0006016346057536E-2</v>
      </c>
      <c r="L57" s="25">
        <v>-0.1010385622069304</v>
      </c>
      <c r="M57" s="19">
        <v>-1.8692143259879168E-2</v>
      </c>
      <c r="N57" s="19">
        <v>-1.1527134245082884E-2</v>
      </c>
      <c r="O57" s="25">
        <v>-0.30573825161675006</v>
      </c>
      <c r="P57" s="25">
        <v>-0.12603403162770682</v>
      </c>
      <c r="Q57" s="25"/>
      <c r="R57" s="25"/>
      <c r="S57" s="25"/>
      <c r="T57" s="25"/>
      <c r="U57" s="25"/>
    </row>
    <row r="58" spans="1:34" x14ac:dyDescent="0.3">
      <c r="A58" t="s">
        <v>146</v>
      </c>
      <c r="B58" t="s">
        <v>239</v>
      </c>
      <c r="C58" s="14">
        <v>7.1999997720610609E-2</v>
      </c>
      <c r="D58" s="14">
        <v>0</v>
      </c>
      <c r="E58" s="14">
        <v>7.1999999999999995E-2</v>
      </c>
      <c r="F58" s="14">
        <v>7.7407721834639291E-4</v>
      </c>
      <c r="G58" s="11">
        <v>7.1225920502264214E-2</v>
      </c>
      <c r="H58" s="34" t="s">
        <v>241</v>
      </c>
      <c r="I58" s="40">
        <v>1.1219465855732393</v>
      </c>
      <c r="J58" s="40">
        <v>1.1193653348809554</v>
      </c>
      <c r="K58" s="39">
        <v>5.1055348007209463E-2</v>
      </c>
      <c r="L58" s="25">
        <v>0.70595272499394679</v>
      </c>
      <c r="M58" s="19">
        <v>4.8445929402252105E-2</v>
      </c>
      <c r="N58" s="19">
        <v>3.1110615740582069E-2</v>
      </c>
      <c r="O58" s="25">
        <v>1.3002301891517187</v>
      </c>
      <c r="P58" s="25">
        <v>0.68580786790141768</v>
      </c>
      <c r="Q58" s="25"/>
      <c r="R58" s="25"/>
      <c r="S58" s="25"/>
      <c r="T58" s="25"/>
      <c r="U58" s="25"/>
    </row>
    <row r="59" spans="1:34" x14ac:dyDescent="0.3">
      <c r="C59" s="17">
        <f>SUBTOTAL(109,UI_Table[Weight])</f>
        <v>1.0000008087792303</v>
      </c>
      <c r="D59" s="17">
        <f>SUBTOTAL(109,UI_Table[Min])</f>
        <v>0</v>
      </c>
      <c r="E59" s="20">
        <f>SUBTOTAL(109,UI_Table[Max])</f>
        <v>2.9520000000000013</v>
      </c>
      <c r="F59" s="17">
        <f>SUBTOTAL(109,UI_Table[Mix])</f>
        <v>1.0000000000000004</v>
      </c>
      <c r="G59" s="17">
        <f>SUBTOTAL(109,UI_Table[Adjust])</f>
        <v>8.0877923035183041E-7</v>
      </c>
      <c r="H59" s="17"/>
      <c r="I59" s="22">
        <f>SUBTOTAL(109,UI_Table[ExpR])</f>
        <v>2.7283063177195919</v>
      </c>
      <c r="J59" s="22">
        <f>SUBTOTAL(109,UI_Table[Risk])</f>
        <v>-2.2459474569931102</v>
      </c>
      <c r="K59" s="41">
        <f>SUBTOTAL(109,UI_Table[Sharpe])</f>
        <v>0.2339449361900921</v>
      </c>
      <c r="L59" s="22">
        <f>SUBTOTAL(109,UI_Table[Alpha])</f>
        <v>5.0068686259266117</v>
      </c>
      <c r="M59" s="41">
        <f>SUBTOTAL(109,UI_Table[Beta])</f>
        <v>-0.21477687920324007</v>
      </c>
      <c r="N59" s="41">
        <f>SUBTOTAL(109,UI_Table[Correl])</f>
        <v>-0.11529909931531113</v>
      </c>
      <c r="O59" s="22">
        <f>SUBTOTAL(109,UI_Table[ActR])</f>
        <v>3.540113813510668</v>
      </c>
      <c r="P59" s="22">
        <f>SUBTOTAL(109,UI_Table[vs Bmk])</f>
        <v>3.5401138135106676</v>
      </c>
      <c r="Q59" s="25"/>
      <c r="R59" s="25"/>
      <c r="S59" s="25"/>
      <c r="T59" s="25"/>
      <c r="U59" s="25"/>
    </row>
    <row r="60" spans="1:34" x14ac:dyDescent="0.3">
      <c r="C60" s="14"/>
      <c r="D60" s="14"/>
      <c r="E60" s="14"/>
      <c r="F60" s="14"/>
      <c r="G60" s="11"/>
      <c r="H60" s="34"/>
      <c r="I60" s="40"/>
      <c r="J60" s="40"/>
      <c r="K60" s="39"/>
      <c r="L60" s="25"/>
      <c r="M60" s="19"/>
      <c r="N60" s="19"/>
      <c r="O60" s="25"/>
      <c r="P60" s="25"/>
      <c r="Q60" s="25"/>
      <c r="R60" s="25"/>
      <c r="S60" s="25"/>
      <c r="T60" s="25"/>
      <c r="U60" s="25"/>
    </row>
    <row r="61" spans="1:34" x14ac:dyDescent="0.3">
      <c r="C61" s="14"/>
      <c r="D61" s="14"/>
      <c r="E61" s="14"/>
      <c r="F61" s="14"/>
      <c r="G61" s="11"/>
      <c r="H61" s="34"/>
      <c r="I61" s="40"/>
      <c r="J61" s="40"/>
      <c r="K61" s="39"/>
      <c r="L61" s="25"/>
      <c r="M61" s="19"/>
      <c r="N61" s="19"/>
      <c r="O61" s="25"/>
      <c r="P61" s="25"/>
      <c r="Q61" s="25"/>
      <c r="R61" s="25"/>
      <c r="S61" s="25"/>
      <c r="T61" s="25"/>
      <c r="U61" s="25"/>
    </row>
    <row r="62" spans="1:34" x14ac:dyDescent="0.3">
      <c r="C62" s="14"/>
      <c r="D62" s="14"/>
      <c r="E62" s="14"/>
      <c r="F62" s="14"/>
      <c r="G62" s="11"/>
      <c r="H62" s="34"/>
      <c r="I62" s="40"/>
      <c r="J62" s="40"/>
      <c r="K62" s="39"/>
      <c r="L62" s="25"/>
      <c r="M62" s="19"/>
      <c r="N62" s="19"/>
      <c r="O62" s="25"/>
      <c r="P62" s="25"/>
      <c r="Q62" s="25"/>
      <c r="R62" s="25"/>
      <c r="S62" s="25"/>
      <c r="T62" s="25"/>
      <c r="U62" s="25"/>
    </row>
    <row r="63" spans="1:34" x14ac:dyDescent="0.3">
      <c r="C63" s="14"/>
      <c r="D63" s="14"/>
      <c r="E63" s="14"/>
      <c r="F63" s="14"/>
      <c r="G63" s="11"/>
      <c r="H63" s="34"/>
      <c r="I63" s="40"/>
      <c r="J63" s="40"/>
      <c r="K63" s="39"/>
      <c r="L63" s="25"/>
      <c r="M63" s="19"/>
      <c r="N63" s="19"/>
      <c r="O63" s="25"/>
      <c r="P63" s="25"/>
      <c r="Q63" s="25"/>
      <c r="R63" s="25"/>
    </row>
    <row r="64" spans="1:34" x14ac:dyDescent="0.3">
      <c r="C64" s="14"/>
      <c r="D64" s="14"/>
      <c r="E64" s="14"/>
      <c r="F64" s="14"/>
      <c r="G64" s="11"/>
      <c r="H64" s="34"/>
      <c r="I64" s="40"/>
      <c r="J64" s="40"/>
      <c r="K64" s="39"/>
      <c r="L64" s="25"/>
      <c r="M64" s="19"/>
      <c r="N64" s="19"/>
      <c r="O64" s="25"/>
      <c r="P64" s="25"/>
      <c r="Q64" s="25"/>
    </row>
    <row r="65" spans="3:17" x14ac:dyDescent="0.3">
      <c r="C65" s="14"/>
      <c r="D65" s="14"/>
      <c r="E65" s="14"/>
      <c r="F65" s="14"/>
      <c r="G65" s="11"/>
      <c r="H65" s="34"/>
      <c r="I65" s="40"/>
      <c r="J65" s="40"/>
      <c r="K65" s="39"/>
      <c r="L65" s="25"/>
      <c r="M65" s="19"/>
      <c r="N65" s="19"/>
      <c r="O65" s="25"/>
      <c r="P65" s="25"/>
      <c r="Q65" s="25"/>
    </row>
    <row r="66" spans="3:17" x14ac:dyDescent="0.3">
      <c r="C66" s="14"/>
      <c r="D66" s="14"/>
      <c r="E66" s="14"/>
      <c r="F66" s="14"/>
      <c r="G66" s="11"/>
      <c r="H66" s="34"/>
      <c r="I66" s="40"/>
      <c r="J66" s="40"/>
      <c r="K66" s="39"/>
      <c r="L66" s="25"/>
      <c r="M66" s="19"/>
      <c r="N66" s="19"/>
      <c r="O66" s="25"/>
      <c r="P66" s="25"/>
      <c r="Q66" s="25"/>
    </row>
    <row r="67" spans="3:17" x14ac:dyDescent="0.3">
      <c r="C67" s="14"/>
      <c r="D67" s="14"/>
      <c r="E67" s="14"/>
      <c r="F67" s="14"/>
      <c r="G67" s="11"/>
      <c r="H67" s="34"/>
      <c r="I67" s="40"/>
      <c r="J67" s="40"/>
      <c r="K67" s="39"/>
      <c r="L67" s="25"/>
      <c r="M67" s="19"/>
      <c r="N67" s="19"/>
      <c r="O67" s="25"/>
      <c r="P67" s="25"/>
      <c r="Q67" s="25"/>
    </row>
    <row r="68" spans="3:17" x14ac:dyDescent="0.3">
      <c r="C68" s="14"/>
      <c r="D68" s="14"/>
      <c r="E68" s="14"/>
      <c r="F68" s="14"/>
      <c r="G68" s="11"/>
      <c r="H68" s="34"/>
      <c r="I68" s="40"/>
      <c r="J68" s="40"/>
      <c r="K68" s="39"/>
      <c r="L68" s="25"/>
      <c r="M68" s="19"/>
      <c r="N68" s="19"/>
      <c r="O68" s="25"/>
      <c r="P68" s="25"/>
      <c r="Q68" s="25"/>
    </row>
    <row r="69" spans="3:17" x14ac:dyDescent="0.3">
      <c r="C69" s="14"/>
      <c r="D69" s="14"/>
      <c r="E69" s="14"/>
      <c r="F69" s="14"/>
      <c r="G69" s="11"/>
      <c r="H69" s="34"/>
      <c r="I69" s="40"/>
      <c r="J69" s="40"/>
      <c r="K69" s="39"/>
      <c r="L69" s="25"/>
      <c r="M69" s="19"/>
      <c r="N69" s="19"/>
      <c r="O69" s="25"/>
      <c r="P69" s="25"/>
      <c r="Q69" s="25"/>
    </row>
    <row r="70" spans="3:17" x14ac:dyDescent="0.3">
      <c r="C70" s="14"/>
      <c r="D70" s="14"/>
      <c r="E70" s="14"/>
      <c r="F70" s="14"/>
      <c r="G70" s="11"/>
      <c r="H70" s="34"/>
      <c r="I70" s="40"/>
      <c r="J70" s="40"/>
      <c r="K70" s="39"/>
      <c r="L70" s="25"/>
      <c r="M70" s="19"/>
      <c r="N70" s="19"/>
      <c r="O70" s="25"/>
      <c r="P70" s="25"/>
      <c r="Q70" s="25"/>
    </row>
    <row r="71" spans="3:17" x14ac:dyDescent="0.3">
      <c r="C71" s="14"/>
      <c r="D71" s="14"/>
      <c r="E71" s="14"/>
      <c r="F71" s="14"/>
      <c r="G71" s="11"/>
      <c r="H71" s="34"/>
      <c r="I71" s="40"/>
      <c r="J71" s="40"/>
      <c r="K71" s="39"/>
      <c r="L71" s="25"/>
      <c r="M71" s="19"/>
      <c r="N71" s="19"/>
      <c r="O71" s="25"/>
      <c r="P71" s="25"/>
      <c r="Q71" s="25"/>
    </row>
    <row r="72" spans="3:17" x14ac:dyDescent="0.3">
      <c r="C72" s="14"/>
      <c r="D72" s="14"/>
      <c r="E72" s="14"/>
      <c r="F72" s="14"/>
      <c r="G72" s="11"/>
      <c r="H72" s="34"/>
      <c r="I72" s="40"/>
      <c r="J72" s="40"/>
      <c r="K72" s="39"/>
      <c r="L72" s="25"/>
      <c r="M72" s="19"/>
      <c r="N72" s="19"/>
      <c r="O72" s="25"/>
      <c r="P72" s="25"/>
      <c r="Q72" s="25"/>
    </row>
    <row r="73" spans="3:17" x14ac:dyDescent="0.3">
      <c r="C73" s="14"/>
      <c r="D73" s="14"/>
      <c r="E73" s="14"/>
      <c r="F73" s="14"/>
      <c r="G73" s="11"/>
      <c r="H73" s="34"/>
      <c r="I73" s="25"/>
      <c r="J73" s="25"/>
      <c r="K73" s="19"/>
      <c r="L73" s="25"/>
      <c r="M73" s="19"/>
      <c r="N73" s="19"/>
      <c r="O73" s="25"/>
      <c r="P73" s="25"/>
    </row>
    <row r="74" spans="3:17" x14ac:dyDescent="0.3">
      <c r="C74" s="14"/>
      <c r="D74" s="14"/>
      <c r="E74" s="14"/>
      <c r="F74" s="14"/>
      <c r="G74" s="11"/>
      <c r="H74" s="34"/>
      <c r="I74" s="25"/>
      <c r="J74" s="25"/>
      <c r="K74" s="19"/>
      <c r="L74" s="25"/>
      <c r="M74" s="19"/>
      <c r="N74" s="19"/>
      <c r="O74" s="25"/>
      <c r="P74" s="25"/>
    </row>
  </sheetData>
  <dataConsolidate/>
  <mergeCells count="2">
    <mergeCell ref="I9:P9"/>
    <mergeCell ref="R9:V9"/>
  </mergeCells>
  <conditionalFormatting sqref="AC19:AC43 AD15:AD18 AH52 AC55:AC1048576 AB54 AG50:AG51 AD44:AD49">
    <cfRule type="iconSet" priority="6">
      <iconSet iconSet="3Arrows" showValue="0">
        <cfvo type="percent" val="0"/>
        <cfvo type="percent" val="33"/>
        <cfvo type="percent" val="67"/>
      </iconSet>
    </cfRule>
  </conditionalFormatting>
  <conditionalFormatting sqref="H11:H58">
    <cfRule type="containsText" dxfId="77" priority="2" operator="containsText" text="Sell">
      <formula>NOT(ISERROR(SEARCH("Sell",H11)))</formula>
    </cfRule>
    <cfRule type="containsText" dxfId="76" priority="3" operator="containsText" text="Buy">
      <formula>NOT(ISERROR(SEARCH("Buy",H11)))</formula>
    </cfRule>
  </conditionalFormatting>
  <conditionalFormatting sqref="V11 AM12:AN12 AG12 AI12:AJ12 V13:V14 V17:V18">
    <cfRule type="iconSet" priority="7">
      <iconSet iconSet="3Symbols2" showValue="0">
        <cfvo type="percent" val="0"/>
        <cfvo type="num" val="-9.9999999999999995E-7"/>
        <cfvo type="num" val="9.9999999999999995E-7"/>
      </iconSet>
    </cfRule>
  </conditionalFormatting>
  <conditionalFormatting sqref="V21:V23">
    <cfRule type="iconSet" priority="1">
      <iconSet iconSet="3Arrows" showValue="0">
        <cfvo type="percent" val="0"/>
        <cfvo type="num" val="-1E-4"/>
        <cfvo type="num" val="2.0000000000000001E-4"/>
      </iconSet>
    </cfRule>
  </conditionalFormatting>
  <pageMargins left="0.7" right="0.7" top="0.75" bottom="0.75" header="0.3" footer="0.3"/>
  <pageSetup paperSize="5" scale="50" fitToHeight="0" orientation="landscape" r:id="rId1"/>
  <drawing r:id="rId2"/>
  <tableParts count="3">
    <tablePart r:id="rId3"/>
    <tablePart r:id="rId4"/>
    <tablePart r:id="rId5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AE635182-E961-4C4E-BC5B-A499BAE49600}">
            <x14:iconSet iconSet="3Symbols2" showValue="0" custom="1">
              <x14:cfvo type="percent">
                <xm:f>0</xm:f>
              </x14:cfvo>
              <x14:cfvo type="num">
                <xm:f>-9.9999999999999995E-7</xm:f>
              </x14:cfvo>
              <x14:cfvo type="num">
                <xm:f>9.9999999999999995E-7</xm:f>
              </x14:cfvo>
              <x14:cfIcon iconSet="3Symbols2" iconId="2"/>
              <x14:cfIcon iconSet="3Symbols2" iconId="1"/>
              <x14:cfIcon iconSet="3Symbols2" iconId="0"/>
            </x14:iconSet>
          </x14:cfRule>
          <xm:sqref>V15:V16 AK12:AL12</xm:sqref>
        </x14:conditionalFormatting>
        <x14:conditionalFormatting xmlns:xm="http://schemas.microsoft.com/office/excel/2006/main">
          <x14:cfRule type="iconSet" priority="4" id="{7BE9B9A1-4E97-4650-A0FB-E1D6143A0A30}">
            <x14:iconSet iconSet="3Symbols2" showValue="0" custom="1">
              <x14:cfvo type="percent">
                <xm:f>0</xm:f>
              </x14:cfvo>
              <x14:cfvo type="num">
                <xm:f>-1.0000000000000001E-5</xm:f>
              </x14:cfvo>
              <x14:cfvo type="num">
                <xm:f>0.01</xm:f>
              </x14:cfvo>
              <x14:cfIcon iconSet="3Symbols2" iconId="2"/>
              <x14:cfIcon iconSet="3Symbols2" iconId="1"/>
              <x14:cfIcon iconSet="3Symbols2" iconId="0"/>
            </x14:iconSet>
          </x14:cfRule>
          <xm:sqref>V12 AH12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5A1B8-5190-4DFB-ACA4-F7C369D333F8}">
  <sheetPr codeName="Sheet1">
    <pageSetUpPr fitToPage="1"/>
  </sheetPr>
  <dimension ref="A6:U108"/>
  <sheetViews>
    <sheetView showGridLines="0" showRowColHeaders="0" zoomScaleNormal="100" workbookViewId="0">
      <pane ySplit="7" topLeftCell="A8" activePane="bottomLeft" state="frozen"/>
      <selection activeCell="AA26" sqref="AA26"/>
      <selection pane="bottomLeft" activeCell="D29" sqref="D29:I29"/>
    </sheetView>
  </sheetViews>
  <sheetFormatPr defaultColWidth="9.109375" defaultRowHeight="14.4" x14ac:dyDescent="0.3"/>
  <cols>
    <col min="1" max="1" width="12.44140625" bestFit="1" customWidth="1"/>
    <col min="2" max="3" width="12.21875" customWidth="1"/>
    <col min="4" max="9" width="14.5546875" customWidth="1"/>
    <col min="10" max="10" width="11.21875" customWidth="1"/>
    <col min="11" max="11" width="10.44140625" bestFit="1" customWidth="1"/>
    <col min="12" max="12" width="9.88671875" bestFit="1" customWidth="1"/>
    <col min="13" max="13" width="11.21875" bestFit="1" customWidth="1"/>
    <col min="14" max="14" width="12.44140625" bestFit="1" customWidth="1"/>
    <col min="15" max="15" width="12.21875" bestFit="1" customWidth="1"/>
    <col min="16" max="17" width="11.44140625" bestFit="1" customWidth="1"/>
    <col min="18" max="18" width="16" bestFit="1" customWidth="1"/>
    <col min="19" max="19" width="11.5546875" bestFit="1" customWidth="1"/>
    <col min="20" max="20" width="13.88671875" bestFit="1" customWidth="1"/>
    <col min="21" max="21" width="22.44140625" style="9" customWidth="1"/>
    <col min="22" max="22" width="15.77734375" bestFit="1" customWidth="1"/>
    <col min="23" max="23" width="13.88671875" bestFit="1" customWidth="1"/>
    <col min="24" max="24" width="11.5546875" bestFit="1" customWidth="1"/>
    <col min="25" max="25" width="13.44140625" bestFit="1" customWidth="1"/>
    <col min="26" max="27" width="11.21875" bestFit="1" customWidth="1"/>
    <col min="28" max="28" width="9.88671875" bestFit="1" customWidth="1"/>
    <col min="29" max="29" width="12" bestFit="1" customWidth="1"/>
  </cols>
  <sheetData>
    <row r="6" spans="1:21" ht="40.049999999999997" customHeight="1" x14ac:dyDescent="0.3">
      <c r="U6"/>
    </row>
    <row r="7" spans="1:21" ht="25.05" customHeight="1" x14ac:dyDescent="0.3">
      <c r="U7"/>
    </row>
    <row r="8" spans="1:21" ht="14.25" customHeight="1" x14ac:dyDescent="0.3"/>
    <row r="9" spans="1:21" ht="16.8" x14ac:dyDescent="0.4">
      <c r="A9" s="10" t="s">
        <v>109</v>
      </c>
      <c r="B9" s="10"/>
      <c r="C9" s="10"/>
      <c r="D9" s="10"/>
      <c r="E9" s="10"/>
      <c r="F9" s="10"/>
      <c r="G9" s="10"/>
      <c r="H9" s="10"/>
      <c r="I9" s="10"/>
    </row>
    <row r="11" spans="1:21" x14ac:dyDescent="0.3">
      <c r="A11" t="s">
        <v>110</v>
      </c>
      <c r="B11" t="s">
        <v>111</v>
      </c>
      <c r="C11" t="s">
        <v>112</v>
      </c>
      <c r="D11" s="11" t="s">
        <v>113</v>
      </c>
      <c r="E11" s="12" t="s">
        <v>114</v>
      </c>
      <c r="F11" s="13" t="s">
        <v>115</v>
      </c>
      <c r="G11" s="12" t="s">
        <v>116</v>
      </c>
      <c r="H11" s="13" t="s">
        <v>117</v>
      </c>
      <c r="I11" s="12" t="s">
        <v>118</v>
      </c>
    </row>
    <row r="12" spans="1:21" x14ac:dyDescent="0.3">
      <c r="A12" t="s">
        <v>119</v>
      </c>
      <c r="B12" t="s">
        <v>120</v>
      </c>
      <c r="C12" t="s">
        <v>121</v>
      </c>
      <c r="D12" s="14">
        <v>0.2888846430388774</v>
      </c>
      <c r="E12">
        <v>3000</v>
      </c>
      <c r="F12" s="15">
        <v>964980.01098632801</v>
      </c>
      <c r="G12" s="15">
        <v>964980.01098632801</v>
      </c>
      <c r="H12" s="15">
        <v>0</v>
      </c>
      <c r="I12" s="14">
        <v>0</v>
      </c>
      <c r="J12" s="16"/>
    </row>
    <row r="13" spans="1:21" x14ac:dyDescent="0.3">
      <c r="A13" t="s">
        <v>119</v>
      </c>
      <c r="B13" t="s">
        <v>120</v>
      </c>
      <c r="C13" t="s">
        <v>122</v>
      </c>
      <c r="D13" s="14">
        <v>0.15468773898373289</v>
      </c>
      <c r="E13">
        <v>1516</v>
      </c>
      <c r="F13" s="15">
        <v>516713.43444824219</v>
      </c>
      <c r="G13" s="15">
        <v>516713.43444824219</v>
      </c>
      <c r="H13" s="15">
        <v>0</v>
      </c>
      <c r="I13" s="14">
        <v>0</v>
      </c>
    </row>
    <row r="14" spans="1:21" x14ac:dyDescent="0.3">
      <c r="A14" t="s">
        <v>119</v>
      </c>
      <c r="B14" t="s">
        <v>120</v>
      </c>
      <c r="C14" t="s">
        <v>123</v>
      </c>
      <c r="D14" s="14">
        <v>0.12478475017629745</v>
      </c>
      <c r="E14">
        <v>6802</v>
      </c>
      <c r="F14" s="15">
        <v>416826.5516967774</v>
      </c>
      <c r="G14" s="15">
        <v>416826.5516967774</v>
      </c>
      <c r="H14" s="15">
        <v>0</v>
      </c>
      <c r="I14" s="14">
        <v>0</v>
      </c>
    </row>
    <row r="15" spans="1:21" x14ac:dyDescent="0.3">
      <c r="A15" t="s">
        <v>119</v>
      </c>
      <c r="B15" t="s">
        <v>120</v>
      </c>
      <c r="C15" t="s">
        <v>124</v>
      </c>
      <c r="D15" s="14">
        <v>9.719897067104874E-2</v>
      </c>
      <c r="E15">
        <v>4000</v>
      </c>
      <c r="F15" s="15">
        <v>324679.99267578125</v>
      </c>
      <c r="G15" s="15">
        <v>324679.99267578125</v>
      </c>
      <c r="H15" s="15">
        <v>0</v>
      </c>
      <c r="I15" s="14">
        <v>0</v>
      </c>
    </row>
    <row r="16" spans="1:21" x14ac:dyDescent="0.3">
      <c r="A16" t="s">
        <v>119</v>
      </c>
      <c r="B16" t="s">
        <v>120</v>
      </c>
      <c r="C16" t="s">
        <v>125</v>
      </c>
      <c r="D16" s="14">
        <v>7.3394270737696499E-2</v>
      </c>
      <c r="E16">
        <v>1261</v>
      </c>
      <c r="F16" s="15">
        <v>245163.61769104004</v>
      </c>
      <c r="G16" s="15">
        <v>245163.61769104004</v>
      </c>
      <c r="H16" s="15">
        <v>0</v>
      </c>
      <c r="I16" s="14">
        <v>0</v>
      </c>
    </row>
    <row r="17" spans="1:9" x14ac:dyDescent="0.3">
      <c r="A17" t="s">
        <v>119</v>
      </c>
      <c r="B17" t="s">
        <v>120</v>
      </c>
      <c r="C17" t="s">
        <v>126</v>
      </c>
      <c r="D17" s="14">
        <v>4.2764193999673246E-2</v>
      </c>
      <c r="E17">
        <v>2480</v>
      </c>
      <c r="F17" s="15">
        <v>142847.99621582028</v>
      </c>
      <c r="G17" s="15">
        <v>142847.99621582028</v>
      </c>
      <c r="H17" s="15">
        <v>0</v>
      </c>
      <c r="I17" s="14">
        <v>0</v>
      </c>
    </row>
    <row r="18" spans="1:9" x14ac:dyDescent="0.3">
      <c r="A18" t="s">
        <v>119</v>
      </c>
      <c r="B18" t="s">
        <v>120</v>
      </c>
      <c r="C18" t="s">
        <v>127</v>
      </c>
      <c r="D18" s="14">
        <v>3.4919326022536529E-2</v>
      </c>
      <c r="E18">
        <v>247</v>
      </c>
      <c r="F18" s="15">
        <v>116643.27758789063</v>
      </c>
      <c r="G18" s="15">
        <v>116643.27758789063</v>
      </c>
      <c r="H18" s="15">
        <v>0</v>
      </c>
      <c r="I18" s="14">
        <v>0</v>
      </c>
    </row>
    <row r="19" spans="1:9" x14ac:dyDescent="0.3">
      <c r="A19" t="s">
        <v>119</v>
      </c>
      <c r="B19" t="s">
        <v>120</v>
      </c>
      <c r="C19" t="s">
        <v>128</v>
      </c>
      <c r="D19" s="14">
        <v>2.5318036736133934E-2</v>
      </c>
      <c r="E19">
        <v>361</v>
      </c>
      <c r="F19" s="15">
        <v>84571.471542358384</v>
      </c>
      <c r="G19" s="15">
        <v>84571.471542358384</v>
      </c>
      <c r="H19" s="15">
        <v>0</v>
      </c>
      <c r="I19" s="14">
        <v>0</v>
      </c>
    </row>
    <row r="20" spans="1:9" x14ac:dyDescent="0.3">
      <c r="A20" t="s">
        <v>119</v>
      </c>
      <c r="B20" t="s">
        <v>120</v>
      </c>
      <c r="C20" t="s">
        <v>129</v>
      </c>
      <c r="D20" s="14">
        <v>2.4836302142289771E-2</v>
      </c>
      <c r="E20">
        <v>1310</v>
      </c>
      <c r="F20" s="15">
        <v>82962.302398681641</v>
      </c>
      <c r="G20" s="15">
        <v>82962.302398681641</v>
      </c>
      <c r="H20" s="15">
        <v>0</v>
      </c>
      <c r="I20" s="14">
        <v>0</v>
      </c>
    </row>
    <row r="21" spans="1:9" x14ac:dyDescent="0.3">
      <c r="A21" t="s">
        <v>119</v>
      </c>
      <c r="B21" t="s">
        <v>120</v>
      </c>
      <c r="C21" t="s">
        <v>130</v>
      </c>
      <c r="D21" s="14">
        <v>2.4719506382592661E-2</v>
      </c>
      <c r="E21">
        <v>3256</v>
      </c>
      <c r="F21" s="15">
        <v>82572.161987304673</v>
      </c>
      <c r="G21" s="15">
        <v>82572.161987304673</v>
      </c>
      <c r="H21" s="15">
        <v>0</v>
      </c>
      <c r="I21" s="14">
        <v>0</v>
      </c>
    </row>
    <row r="22" spans="1:9" x14ac:dyDescent="0.3">
      <c r="A22" t="s">
        <v>119</v>
      </c>
      <c r="B22" t="s">
        <v>120</v>
      </c>
      <c r="C22" t="s">
        <v>131</v>
      </c>
      <c r="D22" s="14">
        <v>2.1793358878769785E-2</v>
      </c>
      <c r="E22">
        <v>552</v>
      </c>
      <c r="F22" s="15">
        <v>72797.7626953125</v>
      </c>
      <c r="G22" s="15">
        <v>72797.7626953125</v>
      </c>
      <c r="H22" s="15">
        <v>0</v>
      </c>
      <c r="I22" s="14">
        <v>0</v>
      </c>
    </row>
    <row r="23" spans="1:9" x14ac:dyDescent="0.3">
      <c r="A23" t="s">
        <v>119</v>
      </c>
      <c r="B23" t="s">
        <v>120</v>
      </c>
      <c r="C23" t="s">
        <v>132</v>
      </c>
      <c r="D23" s="14">
        <v>2.0831905970259516E-2</v>
      </c>
      <c r="E23">
        <v>1588</v>
      </c>
      <c r="F23" s="15">
        <v>69586.159515380859</v>
      </c>
      <c r="G23" s="15">
        <v>69586.159515380859</v>
      </c>
      <c r="H23" s="15">
        <v>0</v>
      </c>
      <c r="I23" s="14">
        <v>0</v>
      </c>
    </row>
    <row r="24" spans="1:9" x14ac:dyDescent="0.3">
      <c r="A24" t="s">
        <v>119</v>
      </c>
      <c r="B24" t="s">
        <v>120</v>
      </c>
      <c r="C24" t="s">
        <v>133</v>
      </c>
      <c r="D24" s="14">
        <v>1.0023528305145983E-2</v>
      </c>
      <c r="E24">
        <v>128</v>
      </c>
      <c r="F24" s="15">
        <v>33482.23828125</v>
      </c>
      <c r="G24" s="15">
        <v>33482.23828125</v>
      </c>
      <c r="H24" s="15">
        <v>0</v>
      </c>
      <c r="I24" s="14">
        <v>0</v>
      </c>
    </row>
    <row r="25" spans="1:9" x14ac:dyDescent="0.3">
      <c r="A25" t="s">
        <v>119</v>
      </c>
      <c r="B25" t="s">
        <v>120</v>
      </c>
      <c r="C25" t="s">
        <v>134</v>
      </c>
      <c r="D25" s="14">
        <v>8.7364119580099642E-3</v>
      </c>
      <c r="E25">
        <v>83</v>
      </c>
      <c r="F25" s="15">
        <v>29182.800506591801</v>
      </c>
      <c r="G25" s="15">
        <v>29182.800506591801</v>
      </c>
      <c r="H25" s="15">
        <v>0</v>
      </c>
      <c r="I25" s="14">
        <v>0</v>
      </c>
    </row>
    <row r="26" spans="1:9" x14ac:dyDescent="0.3">
      <c r="A26" t="s">
        <v>119</v>
      </c>
      <c r="B26" t="s">
        <v>120</v>
      </c>
      <c r="C26" t="s">
        <v>135</v>
      </c>
      <c r="D26" s="14">
        <v>8.3463942400734074E-3</v>
      </c>
      <c r="E26">
        <v>500</v>
      </c>
      <c r="F26" s="15">
        <v>27879.999160766602</v>
      </c>
      <c r="G26" s="15">
        <v>27879.999160766602</v>
      </c>
      <c r="H26" s="15">
        <v>0</v>
      </c>
      <c r="I26" s="14">
        <v>0</v>
      </c>
    </row>
    <row r="27" spans="1:9" x14ac:dyDescent="0.3">
      <c r="A27" t="s">
        <v>119</v>
      </c>
      <c r="B27" t="s">
        <v>120</v>
      </c>
      <c r="C27" t="s">
        <v>136</v>
      </c>
      <c r="D27" s="14">
        <v>6.9950450767780293E-3</v>
      </c>
      <c r="E27">
        <v>100</v>
      </c>
      <c r="F27" s="15">
        <v>23366.00036621093</v>
      </c>
      <c r="G27" s="15">
        <v>23366.00036621093</v>
      </c>
      <c r="H27" s="15">
        <v>0</v>
      </c>
      <c r="I27" s="14">
        <v>0</v>
      </c>
    </row>
    <row r="28" spans="1:9" x14ac:dyDescent="0.3">
      <c r="A28" t="s">
        <v>119</v>
      </c>
      <c r="B28" t="s">
        <v>120</v>
      </c>
      <c r="C28" t="s">
        <v>137</v>
      </c>
      <c r="D28" s="14">
        <v>5.3130128491012075E-3</v>
      </c>
      <c r="E28">
        <v>220</v>
      </c>
      <c r="F28" s="15">
        <v>17747.399597167969</v>
      </c>
      <c r="G28" s="15">
        <v>17747.399597167969</v>
      </c>
      <c r="H28" s="15">
        <v>0</v>
      </c>
      <c r="I28" s="14">
        <v>0</v>
      </c>
    </row>
    <row r="29" spans="1:9" x14ac:dyDescent="0.3">
      <c r="A29" t="s">
        <v>119</v>
      </c>
      <c r="B29" t="s">
        <v>120</v>
      </c>
      <c r="C29" t="s">
        <v>138</v>
      </c>
      <c r="D29" s="14">
        <v>4.6864106802354958E-3</v>
      </c>
      <c r="E29">
        <v>44</v>
      </c>
      <c r="F29" s="15">
        <v>15654.319946289063</v>
      </c>
      <c r="G29" s="15">
        <v>15654.319946289063</v>
      </c>
      <c r="H29" s="15">
        <v>0</v>
      </c>
      <c r="I29" s="14">
        <v>0</v>
      </c>
    </row>
    <row r="30" spans="1:9" x14ac:dyDescent="0.3">
      <c r="A30" t="s">
        <v>119</v>
      </c>
      <c r="B30" t="s">
        <v>120</v>
      </c>
      <c r="C30" t="s">
        <v>139</v>
      </c>
      <c r="D30" s="14">
        <v>4.5496500382655207E-3</v>
      </c>
      <c r="E30">
        <v>1071</v>
      </c>
      <c r="F30" s="15">
        <v>15197.489550590515</v>
      </c>
      <c r="G30" s="15">
        <v>15197.489550590515</v>
      </c>
      <c r="H30" s="15">
        <v>0</v>
      </c>
      <c r="I30" s="14">
        <v>0</v>
      </c>
    </row>
    <row r="31" spans="1:9" x14ac:dyDescent="0.3">
      <c r="A31" t="s">
        <v>119</v>
      </c>
      <c r="B31" t="s">
        <v>120</v>
      </c>
      <c r="C31" t="s">
        <v>140</v>
      </c>
      <c r="D31" s="14">
        <v>4.12477128041414E-3</v>
      </c>
      <c r="E31">
        <v>224</v>
      </c>
      <c r="F31" s="15">
        <v>13778.239624023438</v>
      </c>
      <c r="G31" s="15">
        <v>13778.239624023438</v>
      </c>
      <c r="H31" s="15">
        <v>0</v>
      </c>
      <c r="I31" s="14">
        <v>0</v>
      </c>
    </row>
    <row r="32" spans="1:9" x14ac:dyDescent="0.3">
      <c r="A32" t="s">
        <v>119</v>
      </c>
      <c r="B32" t="s">
        <v>120</v>
      </c>
      <c r="C32" t="s">
        <v>141</v>
      </c>
      <c r="D32" s="14">
        <v>3.8173379853565898E-3</v>
      </c>
      <c r="E32">
        <v>290</v>
      </c>
      <c r="F32" s="15">
        <v>12751.300354003906</v>
      </c>
      <c r="G32" s="15">
        <v>12751.300354003906</v>
      </c>
      <c r="H32" s="15">
        <v>0</v>
      </c>
      <c r="I32" s="14">
        <v>0</v>
      </c>
    </row>
    <row r="33" spans="1:9" x14ac:dyDescent="0.3">
      <c r="A33" t="s">
        <v>119</v>
      </c>
      <c r="B33" t="s">
        <v>120</v>
      </c>
      <c r="C33" t="s">
        <v>142</v>
      </c>
      <c r="D33" s="14">
        <v>2.6529559456313031E-3</v>
      </c>
      <c r="E33">
        <v>52</v>
      </c>
      <c r="F33" s="15">
        <v>8861.8399047851563</v>
      </c>
      <c r="G33" s="15">
        <v>8861.8399047851563</v>
      </c>
      <c r="H33" s="15">
        <v>0</v>
      </c>
      <c r="I33" s="14">
        <v>0</v>
      </c>
    </row>
    <row r="34" spans="1:9" x14ac:dyDescent="0.3">
      <c r="A34" t="s">
        <v>119</v>
      </c>
      <c r="B34" t="s">
        <v>120</v>
      </c>
      <c r="C34" t="s">
        <v>143</v>
      </c>
      <c r="D34" s="14">
        <v>1.6802926820074166E-3</v>
      </c>
      <c r="E34">
        <v>229</v>
      </c>
      <c r="F34" s="15">
        <v>5612.7900524139413</v>
      </c>
      <c r="G34" s="15">
        <v>5612.7900524139413</v>
      </c>
      <c r="H34" s="15">
        <v>0</v>
      </c>
      <c r="I34" s="14">
        <v>0</v>
      </c>
    </row>
    <row r="35" spans="1:9" x14ac:dyDescent="0.3">
      <c r="A35" t="s">
        <v>119</v>
      </c>
      <c r="B35" t="s">
        <v>120</v>
      </c>
      <c r="C35" t="s">
        <v>144</v>
      </c>
      <c r="D35" s="14">
        <v>1.4390645021428931E-3</v>
      </c>
      <c r="E35">
        <v>38</v>
      </c>
      <c r="F35" s="15">
        <v>4807</v>
      </c>
      <c r="G35" s="15">
        <v>4807</v>
      </c>
      <c r="H35" s="15">
        <v>0</v>
      </c>
      <c r="I35" s="14">
        <v>0</v>
      </c>
    </row>
    <row r="36" spans="1:9" x14ac:dyDescent="0.3">
      <c r="A36" t="s">
        <v>119</v>
      </c>
      <c r="B36" t="s">
        <v>120</v>
      </c>
      <c r="C36" t="s">
        <v>145</v>
      </c>
      <c r="D36" s="14">
        <v>1.2757589303633249E-3</v>
      </c>
      <c r="E36">
        <v>90</v>
      </c>
      <c r="F36" s="15">
        <v>4261.4998626708975</v>
      </c>
      <c r="G36" s="15">
        <v>4261.4998626708975</v>
      </c>
      <c r="H36" s="15">
        <v>0</v>
      </c>
      <c r="I36" s="14">
        <v>0</v>
      </c>
    </row>
    <row r="37" spans="1:9" x14ac:dyDescent="0.3">
      <c r="A37" t="s">
        <v>119</v>
      </c>
      <c r="B37" t="s">
        <v>120</v>
      </c>
      <c r="C37" t="s">
        <v>146</v>
      </c>
      <c r="D37" s="14">
        <v>7.7407721834639291E-4</v>
      </c>
      <c r="E37">
        <v>30</v>
      </c>
      <c r="F37" s="15">
        <v>2585.7000732421875</v>
      </c>
      <c r="G37" s="15">
        <v>2585.7000732421875</v>
      </c>
      <c r="H37" s="15">
        <v>0</v>
      </c>
      <c r="I37" s="14">
        <v>0</v>
      </c>
    </row>
    <row r="38" spans="1:9" x14ac:dyDescent="0.3">
      <c r="A38" t="s">
        <v>119</v>
      </c>
      <c r="B38" t="s">
        <v>120</v>
      </c>
      <c r="C38" t="s">
        <v>147</v>
      </c>
      <c r="D38" s="14">
        <v>6.3500851526630754E-4</v>
      </c>
      <c r="E38">
        <v>4</v>
      </c>
      <c r="F38" s="15">
        <v>2121.159912109375</v>
      </c>
      <c r="G38" s="15">
        <v>2121.159912109375</v>
      </c>
      <c r="H38" s="15">
        <v>0</v>
      </c>
      <c r="I38" s="14">
        <v>0</v>
      </c>
    </row>
    <row r="39" spans="1:9" x14ac:dyDescent="0.3">
      <c r="A39" t="s">
        <v>119</v>
      </c>
      <c r="B39" t="s">
        <v>120</v>
      </c>
      <c r="C39" t="s">
        <v>148</v>
      </c>
      <c r="D39" s="14">
        <v>3.5171609122138425E-4</v>
      </c>
      <c r="E39">
        <v>107</v>
      </c>
      <c r="F39" s="15">
        <v>1174.8599510192871</v>
      </c>
      <c r="G39" s="15">
        <v>1174.8599510192871</v>
      </c>
      <c r="H39" s="15">
        <v>0</v>
      </c>
      <c r="I39" s="14">
        <v>0</v>
      </c>
    </row>
    <row r="40" spans="1:9" x14ac:dyDescent="0.3">
      <c r="A40" t="s">
        <v>119</v>
      </c>
      <c r="B40" t="s">
        <v>120</v>
      </c>
      <c r="C40" t="s">
        <v>149</v>
      </c>
      <c r="D40" s="14">
        <v>2.3285182296269174E-4</v>
      </c>
      <c r="E40">
        <v>3</v>
      </c>
      <c r="F40" s="15">
        <v>777.80996704101563</v>
      </c>
      <c r="G40" s="15">
        <v>777.80996704101563</v>
      </c>
      <c r="H40" s="15">
        <v>0</v>
      </c>
      <c r="I40" s="14">
        <v>0</v>
      </c>
    </row>
    <row r="41" spans="1:9" x14ac:dyDescent="0.3">
      <c r="A41" t="s">
        <v>119</v>
      </c>
      <c r="B41" t="s">
        <v>120</v>
      </c>
      <c r="C41" t="s">
        <v>150</v>
      </c>
      <c r="D41" s="14">
        <v>1.3199457768043156E-4</v>
      </c>
      <c r="E41">
        <v>3</v>
      </c>
      <c r="F41" s="15">
        <v>440.91000366210938</v>
      </c>
      <c r="G41" s="15">
        <v>440.91000366210938</v>
      </c>
      <c r="H41" s="15">
        <v>0</v>
      </c>
      <c r="I41" s="14">
        <v>0</v>
      </c>
    </row>
    <row r="42" spans="1:9" x14ac:dyDescent="0.3">
      <c r="A42" t="s">
        <v>119</v>
      </c>
      <c r="B42" t="s">
        <v>120</v>
      </c>
      <c r="C42" t="s">
        <v>151</v>
      </c>
      <c r="D42" s="14">
        <v>6.6555612784778692E-5</v>
      </c>
      <c r="E42">
        <v>4</v>
      </c>
      <c r="F42" s="15">
        <v>222.32000732421875</v>
      </c>
      <c r="G42" s="15">
        <v>222.32000732421875</v>
      </c>
      <c r="H42" s="15">
        <v>0</v>
      </c>
      <c r="I42" s="14">
        <v>0</v>
      </c>
    </row>
    <row r="43" spans="1:9" x14ac:dyDescent="0.3">
      <c r="A43" t="s">
        <v>119</v>
      </c>
      <c r="B43" t="s">
        <v>120</v>
      </c>
      <c r="C43" t="s">
        <v>152</v>
      </c>
      <c r="D43" s="14">
        <v>3.4157948304278329E-5</v>
      </c>
      <c r="E43">
        <v>1</v>
      </c>
      <c r="F43" s="15">
        <v>114.09999847412109</v>
      </c>
      <c r="G43" s="15">
        <v>114.09999847412109</v>
      </c>
      <c r="H43" s="15">
        <v>0</v>
      </c>
      <c r="I43" s="14">
        <v>0</v>
      </c>
    </row>
    <row r="44" spans="1:9" x14ac:dyDescent="0.3">
      <c r="D44" s="17">
        <f>SUBTOTAL(109,UI_TablePH[Mix])</f>
        <v>1.0000000000000004</v>
      </c>
      <c r="F44" s="18">
        <f>SUBTOTAL(109,UI_TablePH[MV])</f>
        <v>3340364.5165605545</v>
      </c>
      <c r="G44" s="18">
        <f>SUBTOTAL(109,UI_TablePH[BV])</f>
        <v>3340364.5165605545</v>
      </c>
      <c r="H44" s="18">
        <f>SUBTOTAL(109,UI_TablePH[MV +/- BV])</f>
        <v>0</v>
      </c>
      <c r="I44" s="17">
        <f>UI_TablePH[[#Totals],[MV +/- BV]]/UI_TablePH[[#Totals],[BV]]</f>
        <v>0</v>
      </c>
    </row>
    <row r="45" spans="1:9" x14ac:dyDescent="0.3">
      <c r="D45" s="14"/>
      <c r="F45" s="15"/>
      <c r="G45" s="15"/>
      <c r="H45" s="15"/>
      <c r="I45" s="14"/>
    </row>
    <row r="46" spans="1:9" x14ac:dyDescent="0.3">
      <c r="D46" s="14"/>
      <c r="F46" s="15"/>
      <c r="G46" s="15"/>
      <c r="H46" s="15"/>
      <c r="I46" s="14"/>
    </row>
    <row r="47" spans="1:9" x14ac:dyDescent="0.3">
      <c r="D47" s="14"/>
      <c r="F47" s="15"/>
      <c r="G47" s="15"/>
      <c r="H47" s="15"/>
      <c r="I47" s="14"/>
    </row>
    <row r="48" spans="1:9" x14ac:dyDescent="0.3">
      <c r="D48" s="14"/>
      <c r="F48" s="15"/>
      <c r="G48" s="15"/>
      <c r="H48" s="15"/>
      <c r="I48" s="14"/>
    </row>
    <row r="49" spans="4:11" x14ac:dyDescent="0.3">
      <c r="D49" s="14"/>
      <c r="F49" s="15"/>
      <c r="G49" s="15"/>
      <c r="H49" s="15"/>
      <c r="I49" s="14"/>
    </row>
    <row r="50" spans="4:11" x14ac:dyDescent="0.3">
      <c r="D50" s="14"/>
      <c r="F50" s="15"/>
      <c r="G50" s="15"/>
      <c r="H50" s="15"/>
      <c r="I50" s="14"/>
    </row>
    <row r="51" spans="4:11" x14ac:dyDescent="0.3">
      <c r="D51" s="14"/>
      <c r="F51" s="15"/>
      <c r="G51" s="15"/>
      <c r="H51" s="15"/>
      <c r="I51" s="14"/>
    </row>
    <row r="52" spans="4:11" x14ac:dyDescent="0.3">
      <c r="D52" s="14"/>
      <c r="F52" s="15"/>
      <c r="G52" s="15"/>
      <c r="H52" s="15"/>
      <c r="I52" s="14"/>
      <c r="J52" s="15"/>
      <c r="K52" s="14"/>
    </row>
    <row r="53" spans="4:11" x14ac:dyDescent="0.3">
      <c r="D53" s="14"/>
      <c r="F53" s="15"/>
      <c r="G53" s="15"/>
      <c r="H53" s="15"/>
      <c r="I53" s="14"/>
      <c r="J53" s="15"/>
      <c r="K53" s="14"/>
    </row>
    <row r="54" spans="4:11" x14ac:dyDescent="0.3">
      <c r="D54" s="14"/>
      <c r="F54" s="15"/>
      <c r="G54" s="15"/>
      <c r="H54" s="15"/>
      <c r="I54" s="14"/>
      <c r="J54" s="15"/>
      <c r="K54" s="14"/>
    </row>
    <row r="55" spans="4:11" x14ac:dyDescent="0.3">
      <c r="D55" s="14"/>
      <c r="F55" s="15"/>
      <c r="G55" s="15"/>
      <c r="H55" s="15"/>
      <c r="I55" s="14"/>
      <c r="J55" s="15"/>
      <c r="K55" s="14"/>
    </row>
    <row r="56" spans="4:11" x14ac:dyDescent="0.3">
      <c r="D56" s="14"/>
      <c r="F56" s="15"/>
      <c r="G56" s="15"/>
      <c r="H56" s="15"/>
      <c r="I56" s="14"/>
      <c r="J56" s="15"/>
      <c r="K56" s="14"/>
    </row>
    <row r="57" spans="4:11" x14ac:dyDescent="0.3">
      <c r="D57" s="14"/>
      <c r="F57" s="15"/>
      <c r="G57" s="15"/>
      <c r="H57" s="15"/>
      <c r="I57" s="14"/>
      <c r="J57" s="15"/>
      <c r="K57" s="14"/>
    </row>
    <row r="58" spans="4:11" x14ac:dyDescent="0.3">
      <c r="D58" s="14"/>
      <c r="F58" s="15"/>
      <c r="G58" s="15"/>
      <c r="H58" s="15"/>
      <c r="I58" s="14"/>
      <c r="J58" s="15"/>
      <c r="K58" s="14"/>
    </row>
    <row r="59" spans="4:11" x14ac:dyDescent="0.3">
      <c r="D59" s="14"/>
      <c r="F59" s="15"/>
      <c r="G59" s="15"/>
      <c r="H59" s="15"/>
      <c r="I59" s="14"/>
      <c r="J59" s="15"/>
      <c r="K59" s="14"/>
    </row>
    <row r="60" spans="4:11" x14ac:dyDescent="0.3">
      <c r="D60" s="14"/>
      <c r="F60" s="15"/>
      <c r="G60" s="15"/>
      <c r="H60" s="15"/>
      <c r="I60" s="14"/>
      <c r="J60" s="15"/>
      <c r="K60" s="14"/>
    </row>
    <row r="61" spans="4:11" x14ac:dyDescent="0.3">
      <c r="D61" s="14"/>
      <c r="F61" s="15"/>
      <c r="G61" s="15"/>
      <c r="H61" s="15"/>
      <c r="I61" s="14"/>
      <c r="J61" s="15"/>
      <c r="K61" s="14"/>
    </row>
    <row r="62" spans="4:11" x14ac:dyDescent="0.3">
      <c r="D62" s="14"/>
      <c r="F62" s="15"/>
      <c r="G62" s="15"/>
      <c r="H62" s="15"/>
      <c r="I62" s="14"/>
      <c r="J62" s="15"/>
      <c r="K62" s="14"/>
    </row>
    <row r="63" spans="4:11" x14ac:dyDescent="0.3">
      <c r="D63" s="14"/>
      <c r="F63" s="15"/>
      <c r="G63" s="15"/>
      <c r="H63" s="15"/>
      <c r="I63" s="14"/>
      <c r="J63" s="15"/>
      <c r="K63" s="14"/>
    </row>
    <row r="64" spans="4:11" x14ac:dyDescent="0.3">
      <c r="D64" s="14"/>
      <c r="F64" s="15"/>
      <c r="G64" s="15"/>
      <c r="H64" s="15"/>
      <c r="I64" s="14"/>
      <c r="J64" s="15"/>
      <c r="K64" s="14"/>
    </row>
    <row r="65" spans="4:11" x14ac:dyDescent="0.3">
      <c r="D65" s="14"/>
      <c r="F65" s="15"/>
      <c r="G65" s="15"/>
      <c r="H65" s="15"/>
      <c r="I65" s="14"/>
      <c r="J65" s="15"/>
      <c r="K65" s="14"/>
    </row>
    <row r="66" spans="4:11" x14ac:dyDescent="0.3">
      <c r="D66" s="14"/>
      <c r="F66" s="15"/>
      <c r="G66" s="15"/>
      <c r="H66" s="15"/>
      <c r="I66" s="14"/>
      <c r="J66" s="15"/>
      <c r="K66" s="14"/>
    </row>
    <row r="67" spans="4:11" x14ac:dyDescent="0.3">
      <c r="D67" s="14"/>
      <c r="F67" s="15"/>
      <c r="G67" s="15"/>
      <c r="H67" s="15"/>
      <c r="I67" s="14"/>
      <c r="J67" s="15"/>
      <c r="K67" s="14"/>
    </row>
    <row r="68" spans="4:11" x14ac:dyDescent="0.3">
      <c r="D68" s="14"/>
      <c r="F68" s="15"/>
      <c r="G68" s="15"/>
      <c r="H68" s="15"/>
      <c r="I68" s="14"/>
      <c r="J68" s="15"/>
      <c r="K68" s="14"/>
    </row>
    <row r="69" spans="4:11" x14ac:dyDescent="0.3">
      <c r="D69" s="14"/>
      <c r="F69" s="15"/>
      <c r="G69" s="15"/>
      <c r="H69" s="15"/>
      <c r="I69" s="14"/>
      <c r="J69" s="15"/>
      <c r="K69" s="14"/>
    </row>
    <row r="70" spans="4:11" x14ac:dyDescent="0.3">
      <c r="D70" s="14"/>
      <c r="F70" s="15"/>
      <c r="G70" s="15"/>
      <c r="H70" s="15"/>
      <c r="I70" s="14"/>
      <c r="J70" s="15"/>
      <c r="K70" s="14"/>
    </row>
    <row r="71" spans="4:11" x14ac:dyDescent="0.3">
      <c r="D71" s="14"/>
      <c r="F71" s="15"/>
      <c r="G71" s="15"/>
      <c r="H71" s="15"/>
      <c r="I71" s="14"/>
      <c r="J71" s="15"/>
      <c r="K71" s="14"/>
    </row>
    <row r="72" spans="4:11" x14ac:dyDescent="0.3">
      <c r="D72" s="14"/>
      <c r="F72" s="15"/>
      <c r="G72" s="15"/>
      <c r="H72" s="15"/>
      <c r="I72" s="14"/>
      <c r="J72" s="15"/>
      <c r="K72" s="14"/>
    </row>
    <row r="73" spans="4:11" x14ac:dyDescent="0.3">
      <c r="D73" s="14"/>
      <c r="F73" s="15"/>
      <c r="G73" s="15"/>
      <c r="H73" s="15"/>
      <c r="I73" s="14"/>
      <c r="J73" s="15"/>
      <c r="K73" s="14"/>
    </row>
    <row r="74" spans="4:11" x14ac:dyDescent="0.3">
      <c r="D74" s="14"/>
      <c r="F74" s="15"/>
      <c r="G74" s="15"/>
      <c r="H74" s="15"/>
      <c r="I74" s="14"/>
      <c r="J74" s="15"/>
      <c r="K74" s="14"/>
    </row>
    <row r="75" spans="4:11" x14ac:dyDescent="0.3">
      <c r="D75" s="14"/>
      <c r="F75" s="15"/>
      <c r="G75" s="15"/>
      <c r="H75" s="15"/>
      <c r="I75" s="14"/>
      <c r="J75" s="15"/>
      <c r="K75" s="14"/>
    </row>
    <row r="76" spans="4:11" x14ac:dyDescent="0.3">
      <c r="D76" s="14"/>
      <c r="F76" s="15"/>
      <c r="G76" s="15"/>
      <c r="H76" s="15"/>
      <c r="I76" s="14"/>
      <c r="J76" s="15"/>
      <c r="K76" s="14"/>
    </row>
    <row r="77" spans="4:11" x14ac:dyDescent="0.3">
      <c r="D77" s="14"/>
      <c r="F77" s="15"/>
      <c r="G77" s="15"/>
      <c r="H77" s="15"/>
      <c r="I77" s="14"/>
      <c r="J77" s="15"/>
      <c r="K77" s="14"/>
    </row>
    <row r="78" spans="4:11" x14ac:dyDescent="0.3">
      <c r="D78" s="14"/>
      <c r="F78" s="15"/>
      <c r="G78" s="15"/>
      <c r="H78" s="15"/>
      <c r="I78" s="14"/>
    </row>
    <row r="79" spans="4:11" x14ac:dyDescent="0.3">
      <c r="D79" s="14"/>
      <c r="F79" s="15"/>
      <c r="G79" s="15"/>
      <c r="H79" s="15"/>
      <c r="I79" s="14"/>
    </row>
    <row r="80" spans="4:11" x14ac:dyDescent="0.3">
      <c r="D80" s="14"/>
      <c r="F80" s="15"/>
      <c r="G80" s="15"/>
      <c r="H80" s="15"/>
      <c r="I80" s="14"/>
    </row>
    <row r="81" spans="4:9" x14ac:dyDescent="0.3">
      <c r="D81" s="14"/>
      <c r="F81" s="15"/>
      <c r="G81" s="15"/>
      <c r="H81" s="15"/>
      <c r="I81" s="14"/>
    </row>
    <row r="82" spans="4:9" x14ac:dyDescent="0.3">
      <c r="D82" s="14"/>
      <c r="F82" s="15"/>
      <c r="G82" s="15"/>
      <c r="H82" s="15"/>
      <c r="I82" s="14"/>
    </row>
    <row r="83" spans="4:9" x14ac:dyDescent="0.3">
      <c r="D83" s="14"/>
      <c r="F83" s="15"/>
      <c r="G83" s="15"/>
      <c r="H83" s="15"/>
      <c r="I83" s="14"/>
    </row>
    <row r="84" spans="4:9" x14ac:dyDescent="0.3">
      <c r="D84" s="14"/>
      <c r="F84" s="15"/>
      <c r="G84" s="15"/>
      <c r="H84" s="15"/>
      <c r="I84" s="14"/>
    </row>
    <row r="85" spans="4:9" x14ac:dyDescent="0.3">
      <c r="D85" s="14"/>
      <c r="F85" s="15"/>
      <c r="G85" s="15"/>
      <c r="H85" s="15"/>
      <c r="I85" s="14"/>
    </row>
    <row r="86" spans="4:9" x14ac:dyDescent="0.3">
      <c r="D86" s="14"/>
      <c r="F86" s="15"/>
      <c r="G86" s="15"/>
      <c r="H86" s="15"/>
      <c r="I86" s="14"/>
    </row>
    <row r="87" spans="4:9" x14ac:dyDescent="0.3">
      <c r="D87" s="14"/>
      <c r="F87" s="15"/>
      <c r="G87" s="15"/>
      <c r="H87" s="15"/>
      <c r="I87" s="14"/>
    </row>
    <row r="88" spans="4:9" x14ac:dyDescent="0.3">
      <c r="D88" s="14"/>
      <c r="F88" s="15"/>
      <c r="G88" s="15"/>
      <c r="H88" s="15"/>
      <c r="I88" s="14"/>
    </row>
    <row r="89" spans="4:9" x14ac:dyDescent="0.3">
      <c r="D89" s="14"/>
      <c r="F89" s="15"/>
      <c r="G89" s="15"/>
      <c r="H89" s="15"/>
      <c r="I89" s="14"/>
    </row>
    <row r="90" spans="4:9" x14ac:dyDescent="0.3">
      <c r="D90" s="14"/>
      <c r="F90" s="15"/>
      <c r="G90" s="15"/>
      <c r="H90" s="15"/>
      <c r="I90" s="14"/>
    </row>
    <row r="91" spans="4:9" x14ac:dyDescent="0.3">
      <c r="D91" s="14"/>
      <c r="F91" s="15"/>
      <c r="G91" s="15"/>
      <c r="H91" s="15"/>
      <c r="I91" s="14"/>
    </row>
    <row r="92" spans="4:9" x14ac:dyDescent="0.3">
      <c r="D92" s="14"/>
      <c r="F92" s="15"/>
      <c r="G92" s="15"/>
      <c r="H92" s="15"/>
      <c r="I92" s="14"/>
    </row>
    <row r="93" spans="4:9" x14ac:dyDescent="0.3">
      <c r="D93" s="14"/>
      <c r="F93" s="15"/>
      <c r="G93" s="15"/>
      <c r="H93" s="15"/>
      <c r="I93" s="14"/>
    </row>
    <row r="94" spans="4:9" x14ac:dyDescent="0.3">
      <c r="D94" s="14"/>
      <c r="F94" s="15"/>
      <c r="G94" s="15"/>
      <c r="H94" s="15"/>
      <c r="I94" s="14"/>
    </row>
    <row r="95" spans="4:9" x14ac:dyDescent="0.3">
      <c r="D95" s="14"/>
      <c r="F95" s="15"/>
      <c r="G95" s="15"/>
      <c r="H95" s="15"/>
      <c r="I95" s="14"/>
    </row>
    <row r="96" spans="4:9" x14ac:dyDescent="0.3">
      <c r="D96" s="14"/>
      <c r="F96" s="15"/>
      <c r="G96" s="15"/>
      <c r="H96" s="15"/>
      <c r="I96" s="14"/>
    </row>
    <row r="97" spans="4:9" x14ac:dyDescent="0.3">
      <c r="D97" s="14"/>
      <c r="F97" s="15"/>
      <c r="G97" s="15"/>
      <c r="H97" s="15"/>
      <c r="I97" s="14"/>
    </row>
    <row r="98" spans="4:9" x14ac:dyDescent="0.3">
      <c r="D98" s="14"/>
      <c r="F98" s="15"/>
      <c r="G98" s="15"/>
      <c r="H98" s="15"/>
      <c r="I98" s="14"/>
    </row>
    <row r="99" spans="4:9" x14ac:dyDescent="0.3">
      <c r="D99" s="14"/>
      <c r="F99" s="15"/>
      <c r="G99" s="15"/>
      <c r="H99" s="15"/>
      <c r="I99" s="14"/>
    </row>
    <row r="100" spans="4:9" x14ac:dyDescent="0.3">
      <c r="F100" s="14"/>
      <c r="H100" s="15"/>
      <c r="I100" s="15"/>
    </row>
    <row r="101" spans="4:9" x14ac:dyDescent="0.3">
      <c r="F101" s="14"/>
      <c r="H101" s="15"/>
      <c r="I101" s="15"/>
    </row>
    <row r="102" spans="4:9" x14ac:dyDescent="0.3">
      <c r="F102" s="14"/>
      <c r="H102" s="15"/>
      <c r="I102" s="15"/>
    </row>
    <row r="103" spans="4:9" x14ac:dyDescent="0.3">
      <c r="F103" s="14"/>
      <c r="H103" s="15"/>
      <c r="I103" s="15"/>
    </row>
    <row r="104" spans="4:9" x14ac:dyDescent="0.3">
      <c r="F104" s="14"/>
      <c r="H104" s="15"/>
      <c r="I104" s="15"/>
    </row>
    <row r="105" spans="4:9" x14ac:dyDescent="0.3">
      <c r="F105" s="14"/>
      <c r="H105" s="15"/>
      <c r="I105" s="15"/>
    </row>
    <row r="106" spans="4:9" x14ac:dyDescent="0.3">
      <c r="F106" s="14"/>
      <c r="H106" s="15"/>
      <c r="I106" s="15"/>
    </row>
    <row r="107" spans="4:9" x14ac:dyDescent="0.3">
      <c r="F107" s="14"/>
      <c r="H107" s="15"/>
      <c r="I107" s="15"/>
    </row>
    <row r="108" spans="4:9" x14ac:dyDescent="0.3">
      <c r="F108" s="14"/>
      <c r="H108" s="15"/>
      <c r="I108" s="15"/>
    </row>
  </sheetData>
  <dataConsolidate/>
  <pageMargins left="0.7" right="0.7" top="0.75" bottom="0.75" header="0.3" footer="0.3"/>
  <pageSetup scale="63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D363D-4C3D-42D1-8D34-C30CFE37F890}">
  <sheetPr codeName="Sheet48"/>
  <dimension ref="B1:B129"/>
  <sheetViews>
    <sheetView showGridLines="0" showRowColHeaders="0" zoomScaleNormal="100" workbookViewId="0">
      <pane ySplit="7" topLeftCell="A16" activePane="bottomLeft" state="frozen"/>
      <selection activeCell="AA26" sqref="AA26"/>
      <selection pane="bottomLeft" activeCell="B4" sqref="B4"/>
    </sheetView>
  </sheetViews>
  <sheetFormatPr defaultColWidth="9.109375" defaultRowHeight="14.4" x14ac:dyDescent="0.3"/>
  <cols>
    <col min="1" max="1" width="9.109375" style="2"/>
    <col min="2" max="2" width="124.44140625" style="2" customWidth="1"/>
    <col min="3" max="16384" width="9.109375" style="2"/>
  </cols>
  <sheetData>
    <row r="1" spans="2:2" customFormat="1" x14ac:dyDescent="0.3"/>
    <row r="2" spans="2:2" customFormat="1" x14ac:dyDescent="0.3"/>
    <row r="3" spans="2:2" customFormat="1" x14ac:dyDescent="0.3"/>
    <row r="4" spans="2:2" customFormat="1" x14ac:dyDescent="0.3"/>
    <row r="5" spans="2:2" customFormat="1" x14ac:dyDescent="0.3"/>
    <row r="6" spans="2:2" customFormat="1" ht="40.049999999999997" customHeight="1" x14ac:dyDescent="0.3"/>
    <row r="7" spans="2:2" customFormat="1" ht="25.05" customHeight="1" x14ac:dyDescent="0.3"/>
    <row r="10" spans="2:2" ht="23.4" x14ac:dyDescent="0.3">
      <c r="B10" s="1" t="s">
        <v>0</v>
      </c>
    </row>
    <row r="11" spans="2:2" ht="15.6" x14ac:dyDescent="0.3">
      <c r="B11" s="3" t="s">
        <v>1</v>
      </c>
    </row>
    <row r="12" spans="2:2" x14ac:dyDescent="0.3">
      <c r="B12" s="4"/>
    </row>
    <row r="13" spans="2:2" ht="18" x14ac:dyDescent="0.3">
      <c r="B13" s="5" t="s">
        <v>2</v>
      </c>
    </row>
    <row r="14" spans="2:2" x14ac:dyDescent="0.3">
      <c r="B14" s="4" t="s">
        <v>3</v>
      </c>
    </row>
    <row r="15" spans="2:2" x14ac:dyDescent="0.3">
      <c r="B15" s="4" t="s">
        <v>4</v>
      </c>
    </row>
    <row r="16" spans="2:2" x14ac:dyDescent="0.3">
      <c r="B16" s="4" t="s">
        <v>5</v>
      </c>
    </row>
    <row r="17" spans="2:2" x14ac:dyDescent="0.3">
      <c r="B17" s="4" t="s">
        <v>6</v>
      </c>
    </row>
    <row r="18" spans="2:2" x14ac:dyDescent="0.3">
      <c r="B18" s="4" t="s">
        <v>7</v>
      </c>
    </row>
    <row r="19" spans="2:2" x14ac:dyDescent="0.3">
      <c r="B19" s="4" t="s">
        <v>8</v>
      </c>
    </row>
    <row r="20" spans="2:2" x14ac:dyDescent="0.3">
      <c r="B20" s="4" t="s">
        <v>9</v>
      </c>
    </row>
    <row r="21" spans="2:2" x14ac:dyDescent="0.3">
      <c r="B21" s="4" t="s">
        <v>10</v>
      </c>
    </row>
    <row r="22" spans="2:2" x14ac:dyDescent="0.3">
      <c r="B22" s="4"/>
    </row>
    <row r="23" spans="2:2" ht="18" x14ac:dyDescent="0.3">
      <c r="B23" s="5" t="s">
        <v>11</v>
      </c>
    </row>
    <row r="24" spans="2:2" x14ac:dyDescent="0.3">
      <c r="B24" s="4" t="s">
        <v>12</v>
      </c>
    </row>
    <row r="25" spans="2:2" x14ac:dyDescent="0.3">
      <c r="B25" s="4" t="s">
        <v>13</v>
      </c>
    </row>
    <row r="26" spans="2:2" x14ac:dyDescent="0.3">
      <c r="B26" s="4" t="s">
        <v>14</v>
      </c>
    </row>
    <row r="27" spans="2:2" x14ac:dyDescent="0.3">
      <c r="B27" s="4" t="s">
        <v>15</v>
      </c>
    </row>
    <row r="28" spans="2:2" x14ac:dyDescent="0.3">
      <c r="B28" s="4" t="s">
        <v>16</v>
      </c>
    </row>
    <row r="29" spans="2:2" x14ac:dyDescent="0.3">
      <c r="B29" s="4" t="s">
        <v>17</v>
      </c>
    </row>
    <row r="30" spans="2:2" x14ac:dyDescent="0.3">
      <c r="B30" s="4" t="s">
        <v>18</v>
      </c>
    </row>
    <row r="31" spans="2:2" x14ac:dyDescent="0.3">
      <c r="B31" s="4" t="s">
        <v>19</v>
      </c>
    </row>
    <row r="32" spans="2:2" x14ac:dyDescent="0.3">
      <c r="B32" s="4" t="s">
        <v>20</v>
      </c>
    </row>
    <row r="33" spans="2:2" x14ac:dyDescent="0.3">
      <c r="B33" s="4" t="s">
        <v>21</v>
      </c>
    </row>
    <row r="34" spans="2:2" x14ac:dyDescent="0.3">
      <c r="B34" s="4" t="s">
        <v>22</v>
      </c>
    </row>
    <row r="35" spans="2:2" x14ac:dyDescent="0.3">
      <c r="B35" s="6" t="s">
        <v>23</v>
      </c>
    </row>
    <row r="36" spans="2:2" x14ac:dyDescent="0.3">
      <c r="B36" s="6" t="s">
        <v>24</v>
      </c>
    </row>
    <row r="37" spans="2:2" x14ac:dyDescent="0.3">
      <c r="B37" s="4"/>
    </row>
    <row r="38" spans="2:2" ht="18" x14ac:dyDescent="0.3">
      <c r="B38" s="5" t="s">
        <v>25</v>
      </c>
    </row>
    <row r="39" spans="2:2" x14ac:dyDescent="0.3">
      <c r="B39" s="4" t="s">
        <v>26</v>
      </c>
    </row>
    <row r="40" spans="2:2" x14ac:dyDescent="0.3">
      <c r="B40" s="4" t="s">
        <v>27</v>
      </c>
    </row>
    <row r="41" spans="2:2" x14ac:dyDescent="0.3">
      <c r="B41" s="4" t="s">
        <v>28</v>
      </c>
    </row>
    <row r="42" spans="2:2" x14ac:dyDescent="0.3">
      <c r="B42" s="4" t="s">
        <v>29</v>
      </c>
    </row>
    <row r="43" spans="2:2" x14ac:dyDescent="0.3">
      <c r="B43" s="4" t="s">
        <v>30</v>
      </c>
    </row>
    <row r="44" spans="2:2" x14ac:dyDescent="0.3">
      <c r="B44" s="4" t="s">
        <v>31</v>
      </c>
    </row>
    <row r="45" spans="2:2" x14ac:dyDescent="0.3">
      <c r="B45" s="4" t="s">
        <v>32</v>
      </c>
    </row>
    <row r="46" spans="2:2" x14ac:dyDescent="0.3">
      <c r="B46" s="4" t="s">
        <v>33</v>
      </c>
    </row>
    <row r="47" spans="2:2" x14ac:dyDescent="0.3">
      <c r="B47" s="4" t="s">
        <v>34</v>
      </c>
    </row>
    <row r="48" spans="2:2" x14ac:dyDescent="0.3">
      <c r="B48" s="4" t="s">
        <v>35</v>
      </c>
    </row>
    <row r="49" spans="2:2" x14ac:dyDescent="0.3">
      <c r="B49" s="6" t="s">
        <v>36</v>
      </c>
    </row>
    <row r="50" spans="2:2" x14ac:dyDescent="0.3">
      <c r="B50" s="6" t="s">
        <v>37</v>
      </c>
    </row>
    <row r="51" spans="2:2" x14ac:dyDescent="0.3">
      <c r="B51" s="4"/>
    </row>
    <row r="52" spans="2:2" ht="18" x14ac:dyDescent="0.3">
      <c r="B52" s="5" t="s">
        <v>38</v>
      </c>
    </row>
    <row r="53" spans="2:2" x14ac:dyDescent="0.3">
      <c r="B53" s="4" t="s">
        <v>39</v>
      </c>
    </row>
    <row r="54" spans="2:2" x14ac:dyDescent="0.3">
      <c r="B54" s="4" t="s">
        <v>40</v>
      </c>
    </row>
    <row r="55" spans="2:2" x14ac:dyDescent="0.3">
      <c r="B55" s="4" t="s">
        <v>41</v>
      </c>
    </row>
    <row r="56" spans="2:2" x14ac:dyDescent="0.3">
      <c r="B56" s="4" t="s">
        <v>42</v>
      </c>
    </row>
    <row r="57" spans="2:2" x14ac:dyDescent="0.3">
      <c r="B57" s="4" t="s">
        <v>43</v>
      </c>
    </row>
    <row r="58" spans="2:2" x14ac:dyDescent="0.3">
      <c r="B58" s="4" t="s">
        <v>44</v>
      </c>
    </row>
    <row r="59" spans="2:2" x14ac:dyDescent="0.3">
      <c r="B59" s="4" t="s">
        <v>45</v>
      </c>
    </row>
    <row r="60" spans="2:2" x14ac:dyDescent="0.3">
      <c r="B60" s="4" t="s">
        <v>46</v>
      </c>
    </row>
    <row r="61" spans="2:2" x14ac:dyDescent="0.3">
      <c r="B61" s="4" t="s">
        <v>47</v>
      </c>
    </row>
    <row r="62" spans="2:2" x14ac:dyDescent="0.3">
      <c r="B62" s="4" t="s">
        <v>48</v>
      </c>
    </row>
    <row r="63" spans="2:2" x14ac:dyDescent="0.3">
      <c r="B63" s="4" t="s">
        <v>49</v>
      </c>
    </row>
    <row r="64" spans="2:2" x14ac:dyDescent="0.3">
      <c r="B64" s="6" t="s">
        <v>50</v>
      </c>
    </row>
    <row r="65" spans="2:2" x14ac:dyDescent="0.3">
      <c r="B65" s="4"/>
    </row>
    <row r="66" spans="2:2" ht="18" x14ac:dyDescent="0.3">
      <c r="B66" s="5" t="s">
        <v>51</v>
      </c>
    </row>
    <row r="67" spans="2:2" x14ac:dyDescent="0.3">
      <c r="B67" s="4" t="s">
        <v>52</v>
      </c>
    </row>
    <row r="68" spans="2:2" x14ac:dyDescent="0.3">
      <c r="B68" s="4" t="s">
        <v>53</v>
      </c>
    </row>
    <row r="69" spans="2:2" x14ac:dyDescent="0.3">
      <c r="B69" s="4" t="s">
        <v>54</v>
      </c>
    </row>
    <row r="70" spans="2:2" x14ac:dyDescent="0.3">
      <c r="B70" s="4" t="s">
        <v>55</v>
      </c>
    </row>
    <row r="71" spans="2:2" x14ac:dyDescent="0.3">
      <c r="B71" s="4" t="s">
        <v>56</v>
      </c>
    </row>
    <row r="72" spans="2:2" x14ac:dyDescent="0.3">
      <c r="B72" s="4" t="s">
        <v>57</v>
      </c>
    </row>
    <row r="73" spans="2:2" x14ac:dyDescent="0.3">
      <c r="B73" s="4" t="s">
        <v>58</v>
      </c>
    </row>
    <row r="74" spans="2:2" x14ac:dyDescent="0.3">
      <c r="B74" s="4" t="s">
        <v>59</v>
      </c>
    </row>
    <row r="75" spans="2:2" x14ac:dyDescent="0.3">
      <c r="B75" s="4" t="s">
        <v>60</v>
      </c>
    </row>
    <row r="76" spans="2:2" x14ac:dyDescent="0.3">
      <c r="B76" s="4"/>
    </row>
    <row r="77" spans="2:2" ht="18" x14ac:dyDescent="0.3">
      <c r="B77" s="5" t="s">
        <v>61</v>
      </c>
    </row>
    <row r="78" spans="2:2" x14ac:dyDescent="0.3">
      <c r="B78" s="4" t="s">
        <v>62</v>
      </c>
    </row>
    <row r="79" spans="2:2" x14ac:dyDescent="0.3">
      <c r="B79" s="4" t="s">
        <v>63</v>
      </c>
    </row>
    <row r="80" spans="2:2" x14ac:dyDescent="0.3">
      <c r="B80" s="4" t="s">
        <v>64</v>
      </c>
    </row>
    <row r="81" spans="2:2" x14ac:dyDescent="0.3">
      <c r="B81" s="4" t="s">
        <v>65</v>
      </c>
    </row>
    <row r="82" spans="2:2" x14ac:dyDescent="0.3">
      <c r="B82" s="4" t="s">
        <v>66</v>
      </c>
    </row>
    <row r="83" spans="2:2" x14ac:dyDescent="0.3">
      <c r="B83" s="4" t="s">
        <v>67</v>
      </c>
    </row>
    <row r="84" spans="2:2" x14ac:dyDescent="0.3">
      <c r="B84" s="4" t="s">
        <v>68</v>
      </c>
    </row>
    <row r="85" spans="2:2" x14ac:dyDescent="0.3">
      <c r="B85" s="4" t="s">
        <v>69</v>
      </c>
    </row>
    <row r="86" spans="2:2" x14ac:dyDescent="0.3">
      <c r="B86" s="4"/>
    </row>
    <row r="87" spans="2:2" ht="18" x14ac:dyDescent="0.3">
      <c r="B87" s="5" t="s">
        <v>70</v>
      </c>
    </row>
    <row r="88" spans="2:2" x14ac:dyDescent="0.3">
      <c r="B88" s="4" t="s">
        <v>71</v>
      </c>
    </row>
    <row r="89" spans="2:2" x14ac:dyDescent="0.3">
      <c r="B89" s="4" t="s">
        <v>72</v>
      </c>
    </row>
    <row r="90" spans="2:2" ht="15.6" x14ac:dyDescent="0.3">
      <c r="B90" s="7" t="s">
        <v>73</v>
      </c>
    </row>
    <row r="91" spans="2:2" x14ac:dyDescent="0.3">
      <c r="B91" s="4" t="s">
        <v>74</v>
      </c>
    </row>
    <row r="92" spans="2:2" x14ac:dyDescent="0.3">
      <c r="B92" s="4" t="s">
        <v>75</v>
      </c>
    </row>
    <row r="93" spans="2:2" x14ac:dyDescent="0.3">
      <c r="B93" s="4"/>
    </row>
    <row r="94" spans="2:2" ht="15.6" x14ac:dyDescent="0.3">
      <c r="B94" s="7" t="s">
        <v>76</v>
      </c>
    </row>
    <row r="95" spans="2:2" x14ac:dyDescent="0.3">
      <c r="B95" s="4" t="s">
        <v>77</v>
      </c>
    </row>
    <row r="96" spans="2:2" x14ac:dyDescent="0.3">
      <c r="B96" s="4" t="s">
        <v>78</v>
      </c>
    </row>
    <row r="97" spans="2:2" x14ac:dyDescent="0.3">
      <c r="B97" s="4" t="s">
        <v>79</v>
      </c>
    </row>
    <row r="98" spans="2:2" x14ac:dyDescent="0.3">
      <c r="B98" s="4" t="s">
        <v>80</v>
      </c>
    </row>
    <row r="99" spans="2:2" x14ac:dyDescent="0.3">
      <c r="B99" s="4" t="s">
        <v>81</v>
      </c>
    </row>
    <row r="100" spans="2:2" x14ac:dyDescent="0.3">
      <c r="B100" s="4"/>
    </row>
    <row r="101" spans="2:2" ht="15.6" x14ac:dyDescent="0.3">
      <c r="B101" s="7" t="s">
        <v>82</v>
      </c>
    </row>
    <row r="102" spans="2:2" x14ac:dyDescent="0.3">
      <c r="B102" s="4" t="s">
        <v>83</v>
      </c>
    </row>
    <row r="103" spans="2:2" x14ac:dyDescent="0.3">
      <c r="B103" s="4" t="s">
        <v>84</v>
      </c>
    </row>
    <row r="104" spans="2:2" x14ac:dyDescent="0.3">
      <c r="B104" s="4" t="s">
        <v>85</v>
      </c>
    </row>
    <row r="105" spans="2:2" x14ac:dyDescent="0.3">
      <c r="B105" s="4" t="s">
        <v>86</v>
      </c>
    </row>
    <row r="106" spans="2:2" x14ac:dyDescent="0.3">
      <c r="B106" s="4" t="s">
        <v>87</v>
      </c>
    </row>
    <row r="107" spans="2:2" x14ac:dyDescent="0.3">
      <c r="B107" s="4" t="s">
        <v>88</v>
      </c>
    </row>
    <row r="108" spans="2:2" x14ac:dyDescent="0.3">
      <c r="B108" s="4" t="s">
        <v>89</v>
      </c>
    </row>
    <row r="109" spans="2:2" x14ac:dyDescent="0.3">
      <c r="B109" s="4" t="s">
        <v>90</v>
      </c>
    </row>
    <row r="110" spans="2:2" x14ac:dyDescent="0.3">
      <c r="B110" s="4"/>
    </row>
    <row r="111" spans="2:2" ht="18" x14ac:dyDescent="0.3">
      <c r="B111" s="5" t="s">
        <v>91</v>
      </c>
    </row>
    <row r="112" spans="2:2" x14ac:dyDescent="0.3">
      <c r="B112" s="4" t="s">
        <v>92</v>
      </c>
    </row>
    <row r="113" spans="2:2" x14ac:dyDescent="0.3">
      <c r="B113" s="4" t="s">
        <v>93</v>
      </c>
    </row>
    <row r="114" spans="2:2" x14ac:dyDescent="0.3">
      <c r="B114" s="4" t="s">
        <v>94</v>
      </c>
    </row>
    <row r="115" spans="2:2" x14ac:dyDescent="0.3">
      <c r="B115" s="4" t="s">
        <v>95</v>
      </c>
    </row>
    <row r="116" spans="2:2" x14ac:dyDescent="0.3">
      <c r="B116" s="4" t="s">
        <v>96</v>
      </c>
    </row>
    <row r="117" spans="2:2" x14ac:dyDescent="0.3">
      <c r="B117" s="4" t="s">
        <v>97</v>
      </c>
    </row>
    <row r="118" spans="2:2" x14ac:dyDescent="0.3">
      <c r="B118" s="4" t="s">
        <v>98</v>
      </c>
    </row>
    <row r="119" spans="2:2" x14ac:dyDescent="0.3">
      <c r="B119" s="4" t="s">
        <v>99</v>
      </c>
    </row>
    <row r="120" spans="2:2" x14ac:dyDescent="0.3">
      <c r="B120" s="4"/>
    </row>
    <row r="121" spans="2:2" ht="18" x14ac:dyDescent="0.3">
      <c r="B121" s="5" t="s">
        <v>100</v>
      </c>
    </row>
    <row r="122" spans="2:2" x14ac:dyDescent="0.3">
      <c r="B122" s="4" t="s">
        <v>101</v>
      </c>
    </row>
    <row r="123" spans="2:2" x14ac:dyDescent="0.3">
      <c r="B123" s="4" t="s">
        <v>102</v>
      </c>
    </row>
    <row r="124" spans="2:2" x14ac:dyDescent="0.3">
      <c r="B124" s="4" t="s">
        <v>103</v>
      </c>
    </row>
    <row r="125" spans="2:2" x14ac:dyDescent="0.3">
      <c r="B125" s="4" t="s">
        <v>104</v>
      </c>
    </row>
    <row r="126" spans="2:2" ht="28.8" x14ac:dyDescent="0.3">
      <c r="B126" s="4" t="s">
        <v>105</v>
      </c>
    </row>
    <row r="127" spans="2:2" x14ac:dyDescent="0.3">
      <c r="B127" s="6" t="s">
        <v>106</v>
      </c>
    </row>
    <row r="128" spans="2:2" x14ac:dyDescent="0.3">
      <c r="B128" s="6" t="s">
        <v>107</v>
      </c>
    </row>
    <row r="129" spans="2:2" x14ac:dyDescent="0.3">
      <c r="B129" s="8" t="s">
        <v>108</v>
      </c>
    </row>
  </sheetData>
  <sheetProtection algorithmName="SHA-512" hashValue="O6+VzNUVqQBKMj21j1BrNvC14Z9trsj2XvlVXCgvVJhXFjk2zPVc0RzElwXPNWb2SnBayLPh5O2R9cUFXRp/sg==" saltValue="xu7EBoJ98XSTF1o6dsziXQ==" spinCount="10000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</vt:lpstr>
      <vt:lpstr>PH</vt:lpstr>
      <vt:lpstr>DOC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Miller</dc:creator>
  <cp:lastModifiedBy>Donald Miller</cp:lastModifiedBy>
  <dcterms:created xsi:type="dcterms:W3CDTF">2026-08-06T13:06:34Z</dcterms:created>
  <dcterms:modified xsi:type="dcterms:W3CDTF">2026-08-06T13:06:35Z</dcterms:modified>
</cp:coreProperties>
</file>