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nny\ClearLedgerAnalytics\Export\Model-TSX60\"/>
    </mc:Choice>
  </mc:AlternateContent>
  <xr:revisionPtr revIDLastSave="0" documentId="8_{3765B971-75EC-4E71-98EF-CEE247380C79}" xr6:coauthVersionLast="47" xr6:coauthVersionMax="47" xr10:uidLastSave="{00000000-0000-0000-0000-000000000000}"/>
  <bookViews>
    <workbookView xWindow="-108" yWindow="-108" windowWidth="23256" windowHeight="12456" xr2:uid="{1195D129-5961-4D65-9449-E53B38AD41EE}"/>
  </bookViews>
  <sheets>
    <sheet name="PE" sheetId="3" r:id="rId1"/>
    <sheet name="PH" sheetId="2" r:id="rId2"/>
    <sheet name="DOC" sheetId="1" r:id="rId3"/>
  </sheets>
  <definedNames>
    <definedName name="CovMatrixRange" localSheetId="2">OFFSET(#REF!,0,0,ROWS(#REF!),ROWS(#REF!))</definedName>
    <definedName name="CovMatrixRange">OFFSET(#REF!,0,0,ROWS(#REF!),ROWS(#REF!))</definedName>
    <definedName name="Data8_x_axis">OFFSET(#REF!, 0, 0, MAX(1, COUNTA(#REF!)-1), 1)</definedName>
    <definedName name="Data8_y_axis1">OFFSET(#REF!, 0, 0, MAX(1, COUNTA(#REF!)-1), 1)</definedName>
    <definedName name="Data8_y_axis2">OFFSET(#REF!, 0, 0, MAX(1, COUNTA(#REF!)-1), 1)</definedName>
    <definedName name="Data8_y_axis3">OFFSET(#REF!, 0, 0, MAX(1, COUNTA(#REF!)-1), 1)</definedName>
    <definedName name="solver_adj" localSheetId="0" hidden="1">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#REF!</definedName>
    <definedName name="solver_lhs2" localSheetId="0" hidden="1">#REF!</definedName>
    <definedName name="solver_lhs3" localSheetId="0" hidden="1">#REF!</definedName>
    <definedName name="solver_lhs4" localSheetId="0" hidden="1">PE!#REF!</definedName>
    <definedName name="solver_lhs5" localSheetId="0" hidden="1">PE!#REF!</definedName>
    <definedName name="solver_lin" localSheetId="0" hidden="1">2</definedName>
    <definedName name="solver_mip" localSheetId="0" hidden="1">2147483647</definedName>
    <definedName name="solver_mni" localSheetId="0" hidden="1">90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#REF!</definedName>
    <definedName name="solver_pre" localSheetId="0" hidden="1">0.000001</definedName>
    <definedName name="solver_rbv" localSheetId="0" hidden="1">2</definedName>
    <definedName name="solver_rel1" localSheetId="0" hidden="1">2</definedName>
    <definedName name="solver_rel2" localSheetId="0" hidden="1">1</definedName>
    <definedName name="solver_rel3" localSheetId="0" hidden="1">3</definedName>
    <definedName name="solver_rel4" localSheetId="0" hidden="1">1</definedName>
    <definedName name="solver_rel5" localSheetId="0" hidden="1">1</definedName>
    <definedName name="solver_rhs1" localSheetId="0" hidden="1">1</definedName>
    <definedName name="solver_rhs2" localSheetId="0" hidden="1">#REF!</definedName>
    <definedName name="solver_rhs3" localSheetId="0" hidden="1">#REF!</definedName>
    <definedName name="solver_rhs4" localSheetId="0" hidden="1">PE!#REF!</definedName>
    <definedName name="solver_rhs5" localSheetId="0" hidden="1">20%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90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  <definedName name="Stocks" localSheetId="0" hidden="1">PE!#REF!</definedName>
    <definedName name="WeightsRange" localSheetId="2">OFFSET(#REF!,0,0,ROWS(#REF!),1)</definedName>
    <definedName name="WeightsRange">OFFSET(#REF!,0,0,ROWS(#REF!),1)</definedName>
    <definedName name="WeightsRangeMix" localSheetId="2">OFFSET(#REF!,0,0,ROWS(#REF!),1)</definedName>
    <definedName name="WeightsRangeMix">OFFSET(#REF!,0,0,ROWS(#REF!),1)</definedName>
    <definedName name="WeightsRangeSolve" localSheetId="2">OFFSET(#REF!,0,0,ROWS(#REF!),1)</definedName>
    <definedName name="WeightsRangeSolve">OFFSET(#REF!,0,0,ROWS(#REF!),1)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71" i="3" l="1"/>
  <c r="U23" i="3"/>
  <c r="V23" i="3" s="1"/>
  <c r="U22" i="3"/>
  <c r="V22" i="3" s="1"/>
  <c r="T21" i="3"/>
  <c r="U16" i="3"/>
  <c r="V16" i="3" s="1"/>
  <c r="U15" i="3"/>
  <c r="V15" i="3" s="1"/>
  <c r="U14" i="3"/>
  <c r="V14" i="3" s="1"/>
  <c r="U11" i="3"/>
  <c r="V11" i="3" s="1"/>
  <c r="P71" i="3"/>
  <c r="O71" i="3"/>
  <c r="N71" i="3"/>
  <c r="M71" i="3"/>
  <c r="L71" i="3"/>
  <c r="I71" i="3"/>
  <c r="G71" i="3"/>
  <c r="F71" i="3"/>
  <c r="S21" i="3" s="1"/>
  <c r="E71" i="3"/>
  <c r="D71" i="3"/>
  <c r="H71" i="2"/>
  <c r="I71" i="2" s="1"/>
  <c r="G71" i="2"/>
  <c r="F71" i="2"/>
  <c r="D71" i="2"/>
  <c r="U18" i="3" l="1"/>
  <c r="V18" i="3" s="1"/>
  <c r="U17" i="3"/>
  <c r="V17" i="3" s="1"/>
  <c r="U21" i="3"/>
  <c r="V21" i="3" s="1"/>
  <c r="U12" i="3" l="1"/>
  <c r="V12" i="3" s="1"/>
  <c r="U13" i="3" l="1"/>
  <c r="V13" i="3" s="1"/>
  <c r="J71" i="3" l="1"/>
  <c r="K71" i="3" l="1"/>
</calcChain>
</file>

<file path=xl/sharedStrings.xml><?xml version="1.0" encoding="utf-8"?>
<sst xmlns="http://schemas.openxmlformats.org/spreadsheetml/2006/main" count="515" uniqueCount="268">
  <si>
    <t>ClearLedger Analytics — Portfolio Optimization Summary</t>
  </si>
  <si>
    <t>A simple, confidence-building explanation of how your portfolio is mathematically improved</t>
  </si>
  <si>
    <t>1. Why You’re Receiving This Report</t>
  </si>
  <si>
    <t>This ClearLedger export shows how your portfolio’s return and risk profile changes when its weights are optimized using Modern Portfolio Theory (MPT).</t>
  </si>
  <si>
    <t>ClearLedger does not select stocks or make predictions.</t>
  </si>
  <si>
    <t>It simply takes the positions you already own and determines the most efficient mix of those holdings.</t>
  </si>
  <si>
    <t>This report gives you a transparent view of:</t>
  </si>
  <si>
    <t>•  What you own</t>
  </si>
  <si>
    <t>•  How your current portfolio behaves</t>
  </si>
  <si>
    <t>•  How optimized weights improve return and risk</t>
  </si>
  <si>
    <t>•  The efficiency gain produced by mathematical optimization</t>
  </si>
  <si>
    <t>2. What ClearLedger Actually Does</t>
  </si>
  <si>
    <t>ClearLedger is a quantitative optimization tool.</t>
  </si>
  <si>
    <t>It improves your portfolio by adjusting weights, not by choosing securities.</t>
  </si>
  <si>
    <t>It applies Modern Portfolio Theory to:</t>
  </si>
  <si>
    <t>•  Increase expected return for the same level of risk</t>
  </si>
  <si>
    <t>•  Reduce risk for the same expected return</t>
  </si>
  <si>
    <t>•  Improve both simultaneously</t>
  </si>
  <si>
    <t>ClearLedger does not:</t>
  </si>
  <si>
    <t>•  Pick stocks</t>
  </si>
  <si>
    <t>•  Predict winners</t>
  </si>
  <si>
    <t>•  Time markets</t>
  </si>
  <si>
    <t>•  Replace your investment philosophy</t>
  </si>
  <si>
    <t>You choose the holdings.</t>
  </si>
  <si>
    <t>ClearLedger chooses the weights.</t>
  </si>
  <si>
    <t>3. Asymmetric Scoring — Understanding Your Existing Holdings</t>
  </si>
  <si>
    <t>ClearLedger uses asymmetric scoring to evaluate the characteristics of the positions you already own.</t>
  </si>
  <si>
    <t>It does not score the entire market.</t>
  </si>
  <si>
    <t>It does not select new stocks.</t>
  </si>
  <si>
    <t>It does not build a universe.</t>
  </si>
  <si>
    <t>Instead, asymmetric scoring helps identify:</t>
  </si>
  <si>
    <t>•  Which of your holdings have stronger upside vs downside</t>
  </si>
  <si>
    <t>•  Which positions contribute positively to efficiency</t>
  </si>
  <si>
    <t>•  Which positions weaken risk-adjusted return</t>
  </si>
  <si>
    <t>•  Which holdings behave well under volatility</t>
  </si>
  <si>
    <t>•  Which holdings duplicate exposure</t>
  </si>
  <si>
    <t>This scoring is diagnostic, not predictive.</t>
  </si>
  <si>
    <t>It tells you how each holding behaves, not whether you should own it.</t>
  </si>
  <si>
    <t>4. Buy / Hold / Sell — Tactical Weight Adjustments</t>
  </si>
  <si>
    <t>Buy / Hold / Sell signals in ClearLedger do not mean:</t>
  </si>
  <si>
    <t>•  Buy the stock</t>
  </si>
  <si>
    <t>•  Sell the stock</t>
  </si>
  <si>
    <t>•  Remove the stock</t>
  </si>
  <si>
    <t>•  Predict future performance</t>
  </si>
  <si>
    <t>Instead, they are weight-adjustment signals:</t>
  </si>
  <si>
    <t>•  Buy → increase the weight toward its optimal target</t>
  </si>
  <si>
    <t>•  Sell → decrease the weight away from its optimal target</t>
  </si>
  <si>
    <t>•  Hold → keep the weight stable</t>
  </si>
  <si>
    <t>These signals help the optimizer move your portfolio toward the efficient frontier.</t>
  </si>
  <si>
    <t>They adjust weights, not holdings.</t>
  </si>
  <si>
    <t>Buy/Hold/Sell is not trading advice — it is mathematical guidance for weight optimization.</t>
  </si>
  <si>
    <t>5. What the Performance Engine Shows</t>
  </si>
  <si>
    <t>The Performance Engine compares your current portfolio to your optimized portfolio:</t>
  </si>
  <si>
    <t>•  Expected Return</t>
  </si>
  <si>
    <t>•  Risk (volatility)</t>
  </si>
  <si>
    <t>•  Sharpe Ratio</t>
  </si>
  <si>
    <t>•  Alpha</t>
  </si>
  <si>
    <t>•  Beta</t>
  </si>
  <si>
    <t>•  Correlation</t>
  </si>
  <si>
    <t>•  Actual vs Expected performance</t>
  </si>
  <si>
    <t>It also shows how each holding contributes to risk and return — and how optimization improves the overall profile.</t>
  </si>
  <si>
    <t>6. What the Performance Holdings Sheet Shows</t>
  </si>
  <si>
    <t>The Performance Holdings sheet is a simple snapshot of:</t>
  </si>
  <si>
    <t>•  Each investment you own</t>
  </si>
  <si>
    <t>•  Number of shares</t>
  </si>
  <si>
    <t>•  Market value</t>
  </si>
  <si>
    <t>•  Book value</t>
  </si>
  <si>
    <t>•  Gain or loss</t>
  </si>
  <si>
    <t>•  Weight in the portfolio</t>
  </si>
  <si>
    <t>ClearLedger does not change these holdings — only their weights.</t>
  </si>
  <si>
    <t>7. Why Optimization Matters</t>
  </si>
  <si>
    <t>Portfolio optimization is a mathematical process that improves efficiency without changing your investment strategy.</t>
  </si>
  <si>
    <t>It is built on three principles:</t>
  </si>
  <si>
    <t>1. Diversification reduces risk without reducing return</t>
  </si>
  <si>
    <t>Different holdings behave differently.</t>
  </si>
  <si>
    <t>The right mix creates a smoother, more resilient portfolio.</t>
  </si>
  <si>
    <t>2. Some positions add more risk than return</t>
  </si>
  <si>
    <t>Optimization identifies positions that:</t>
  </si>
  <si>
    <t>•  Add unnecessary volatility</t>
  </si>
  <si>
    <t>•  Duplicate exposure</t>
  </si>
  <si>
    <t>•  Weaken efficiency</t>
  </si>
  <si>
    <t>These positions receive lower weights.</t>
  </si>
  <si>
    <t>3. The best portfolios balance risk and reward</t>
  </si>
  <si>
    <t>ClearLedger evaluates:</t>
  </si>
  <si>
    <t>•  Expected return</t>
  </si>
  <si>
    <t>•  Volatility</t>
  </si>
  <si>
    <t>•  Market sensitivity</t>
  </si>
  <si>
    <t>•  Diversification</t>
  </si>
  <si>
    <t>•  Correlation structure</t>
  </si>
  <si>
    <t>Then it recommends a mix that maximizes return for the level of risk you are comfortable with.</t>
  </si>
  <si>
    <t>This is the foundation of Modern Portfolio Theory — a Nobel Prize-winning framework.</t>
  </si>
  <si>
    <t>8. Why You Can Feel Confident</t>
  </si>
  <si>
    <t>ClearLedger’s optimization engine is:</t>
  </si>
  <si>
    <t>•  Disciplined — no emotional or reactive decisions</t>
  </si>
  <si>
    <t>•  Transparent — every adjustment has a measurable reason</t>
  </si>
  <si>
    <t>•  Consistent — the same rules apply every time</t>
  </si>
  <si>
    <t>•  Risk-aware — designed to protect long-term outcomes</t>
  </si>
  <si>
    <t>•  Evidence-based — built on proven financial theory</t>
  </si>
  <si>
    <t>Your portfolio is not managed by guesswork.</t>
  </si>
  <si>
    <t>It is improved by a structured, repeatable, mathematical process.</t>
  </si>
  <si>
    <t>9. Summary — The Real Story</t>
  </si>
  <si>
    <t>ClearLedger does not pick stocks.</t>
  </si>
  <si>
    <t>It optimizes the weights of the stocks you already own.</t>
  </si>
  <si>
    <t>Asymmetric scoring helps you understand how each holding behaves.</t>
  </si>
  <si>
    <t>Buy/Hold/Sell signals adjust weights — not holdings — to move your portfolio toward the efficient frontier.</t>
  </si>
  <si>
    <t>By applying Modern Portfolio Theory, ClearLedger improves your portfolio’s efficiency — increasing expected return, reducing risk, or both — without changing your holdings.</t>
  </si>
  <si>
    <t>This is why you use ClearLedger:</t>
  </si>
  <si>
    <t>This is a pure efficiency gain produced by optimizing weights using Modern Portfolio Theory.</t>
  </si>
  <si>
    <t>This is modern, professional portfolio management — delivered simply, transparently, and mathematically.</t>
  </si>
  <si>
    <t>Holdings Breakdown</t>
  </si>
  <si>
    <t>Account</t>
  </si>
  <si>
    <t>AssetType</t>
  </si>
  <si>
    <t>Symbol</t>
  </si>
  <si>
    <t>Mix</t>
  </si>
  <si>
    <t>MV Shares</t>
  </si>
  <si>
    <t>MV</t>
  </si>
  <si>
    <t>BV</t>
  </si>
  <si>
    <t>MV +/- BV</t>
  </si>
  <si>
    <t>MV +/- BV%</t>
  </si>
  <si>
    <t>NRSA</t>
  </si>
  <si>
    <t>Stock</t>
  </si>
  <si>
    <t>RY.TO</t>
  </si>
  <si>
    <t>TD.TO</t>
  </si>
  <si>
    <t>SHOP.TO</t>
  </si>
  <si>
    <t>BMO.TO</t>
  </si>
  <si>
    <t>ENB.TO</t>
  </si>
  <si>
    <t>CM.TO</t>
  </si>
  <si>
    <t>BNS.TO</t>
  </si>
  <si>
    <t>BN.TO</t>
  </si>
  <si>
    <t>CNQ.TO</t>
  </si>
  <si>
    <t>CP.TO</t>
  </si>
  <si>
    <t>CNR.TO</t>
  </si>
  <si>
    <t>BAM.TO</t>
  </si>
  <si>
    <t>SU.TO</t>
  </si>
  <si>
    <t>MFC.TO</t>
  </si>
  <si>
    <t>TRP.TO</t>
  </si>
  <si>
    <t>AEM.TO</t>
  </si>
  <si>
    <t>ABX.TO</t>
  </si>
  <si>
    <t>IMO.TO</t>
  </si>
  <si>
    <t>ATD.TO</t>
  </si>
  <si>
    <t>CVE.TO</t>
  </si>
  <si>
    <t>L.TO</t>
  </si>
  <si>
    <t>WPM.TO</t>
  </si>
  <si>
    <t>SLF.TO</t>
  </si>
  <si>
    <t>WCN.TO</t>
  </si>
  <si>
    <t>POW.TO</t>
  </si>
  <si>
    <t>FNV.TO</t>
  </si>
  <si>
    <t>TRI.TO</t>
  </si>
  <si>
    <t>CSU.TO</t>
  </si>
  <si>
    <t>CCO.TO</t>
  </si>
  <si>
    <t>CLS.TO</t>
  </si>
  <si>
    <t>DOL.TO</t>
  </si>
  <si>
    <t>IFC.TO</t>
  </si>
  <si>
    <t>QSR.TO</t>
  </si>
  <si>
    <t>FFH.TO</t>
  </si>
  <si>
    <t>NTR.TO</t>
  </si>
  <si>
    <t>PPL.TO</t>
  </si>
  <si>
    <t>FTS.TO</t>
  </si>
  <si>
    <t>K.TO</t>
  </si>
  <si>
    <t>WN.TO</t>
  </si>
  <si>
    <t>TECK-B.TO</t>
  </si>
  <si>
    <t>H.TO</t>
  </si>
  <si>
    <t>FM.TO</t>
  </si>
  <si>
    <t>BCE.TO</t>
  </si>
  <si>
    <t>RCI-B.TO</t>
  </si>
  <si>
    <t>MG.TO</t>
  </si>
  <si>
    <t>BIP-UN.TO</t>
  </si>
  <si>
    <t>TOU.TO</t>
  </si>
  <si>
    <t>WSP.TO</t>
  </si>
  <si>
    <t>EMA.TO</t>
  </si>
  <si>
    <t>T.TO</t>
  </si>
  <si>
    <t>GIB-A.TO</t>
  </si>
  <si>
    <t>MRU.TO</t>
  </si>
  <si>
    <t>SAP.TO</t>
  </si>
  <si>
    <t>CCL-B.TO</t>
  </si>
  <si>
    <t>GIL.TO</t>
  </si>
  <si>
    <t>CAE.TO</t>
  </si>
  <si>
    <t>CTC-A.TO</t>
  </si>
  <si>
    <t>FSV.TO</t>
  </si>
  <si>
    <t>OTEX.TO</t>
  </si>
  <si>
    <t>Variances</t>
  </si>
  <si>
    <t>Technicals</t>
  </si>
  <si>
    <t>Name</t>
  </si>
  <si>
    <t>Weight</t>
  </si>
  <si>
    <t>Min</t>
  </si>
  <si>
    <t>Max</t>
  </si>
  <si>
    <t>Adjust</t>
  </si>
  <si>
    <t>Signal</t>
  </si>
  <si>
    <t>ExpR</t>
  </si>
  <si>
    <t>Risk</t>
  </si>
  <si>
    <t>Sharpe</t>
  </si>
  <si>
    <t>Alpha</t>
  </si>
  <si>
    <t>Beta</t>
  </si>
  <si>
    <t>Correl</t>
  </si>
  <si>
    <t>ActR</t>
  </si>
  <si>
    <t>vs Bmk</t>
  </si>
  <si>
    <t>Measure</t>
  </si>
  <si>
    <t>Current</t>
  </si>
  <si>
    <t>Target</t>
  </si>
  <si>
    <t>Var</t>
  </si>
  <si>
    <t>BARRICK MINING CORPORATION</t>
  </si>
  <si>
    <t>AGNICO EAGLE MINES LIMITED</t>
  </si>
  <si>
    <t>ALIMENTATION COUCHE-TARD INC</t>
  </si>
  <si>
    <t>BROOKFIELD ASSET MANAGEMENT LTD</t>
  </si>
  <si>
    <t>BCE INC.</t>
  </si>
  <si>
    <t>BROOKFIELD INFRA PARTNERS LP UN</t>
  </si>
  <si>
    <t>BANK OF MONTREAL</t>
  </si>
  <si>
    <t>BROOKFIELD CORPORATION</t>
  </si>
  <si>
    <t>BANK OF NOVA SCOTIA</t>
  </si>
  <si>
    <t>CAE INC</t>
  </si>
  <si>
    <t>Asset</t>
  </si>
  <si>
    <t>CCL INDUSTRIES INC., CL. B, NV</t>
  </si>
  <si>
    <t>Stock&amp;ETF</t>
  </si>
  <si>
    <t>CAMECO CORP</t>
  </si>
  <si>
    <t>Cash</t>
  </si>
  <si>
    <t>CELESTICA INC</t>
  </si>
  <si>
    <t>Other</t>
  </si>
  <si>
    <t>CANADIAN IMPERIAL BANK OF COMME</t>
  </si>
  <si>
    <t>CDN NATURAL RES</t>
  </si>
  <si>
    <t>CANADIAN NATIONAL RAILWAY CO.</t>
  </si>
  <si>
    <t>CANADIAN PACIFIC KANSAS CITY LI</t>
  </si>
  <si>
    <t>CONSTELLATION SOFTWARE INC.</t>
  </si>
  <si>
    <t>CANADIAN TIRE CORPORATION, CL.</t>
  </si>
  <si>
    <t>CENOVUS ENERGY INC.</t>
  </si>
  <si>
    <t>DOLLARAMA INC</t>
  </si>
  <si>
    <t>EMERA INCORPORATED</t>
  </si>
  <si>
    <t>ENBRIDGE INC</t>
  </si>
  <si>
    <t>FAIRFAX FINANCIAL HOLDINGS LTD.</t>
  </si>
  <si>
    <t>FIRST QUANTUM MINERALS LTD</t>
  </si>
  <si>
    <t>FRANCO-NEVADA CORPORATION</t>
  </si>
  <si>
    <t>FIRSTSERVICE CORPORATION</t>
  </si>
  <si>
    <t>FORTIS INC</t>
  </si>
  <si>
    <t>CGI INC</t>
  </si>
  <si>
    <t>GILDAN ACTIVEWEAR INC.</t>
  </si>
  <si>
    <t>HYDRO ONE LIMITED</t>
  </si>
  <si>
    <t>INTACT FINANCIAL CORPORATION</t>
  </si>
  <si>
    <t>IMPERIAL OIL</t>
  </si>
  <si>
    <t>KINROSS GOLD CORP.</t>
  </si>
  <si>
    <t>LOBLAW CO</t>
  </si>
  <si>
    <t>MANULIFE FIN</t>
  </si>
  <si>
    <t>MAGNA INTERNATIONAL INC</t>
  </si>
  <si>
    <t>METRO INC</t>
  </si>
  <si>
    <t>NA.TO</t>
  </si>
  <si>
    <t>NATIONAL BANK OF CANADA</t>
  </si>
  <si>
    <t>NUTRIEN LTD</t>
  </si>
  <si>
    <t>OPEN TEXT CORPORATION</t>
  </si>
  <si>
    <t>POWER CORPORATION OF CANADA, SV</t>
  </si>
  <si>
    <t>PEMBINA PIPELINE CORPORATION</t>
  </si>
  <si>
    <t>RESTAURANT BRANDS INTERNATIONAL</t>
  </si>
  <si>
    <t>ROGERS COMMUNICATIONS INC., CL.</t>
  </si>
  <si>
    <t>ROYAL BANK OF CANADA</t>
  </si>
  <si>
    <t>SAPUTO INC.</t>
  </si>
  <si>
    <t>SHOPIFY INC</t>
  </si>
  <si>
    <t>SUN LIFE FINANCIAL INC.</t>
  </si>
  <si>
    <t>SUNCOR ENERGY INC.</t>
  </si>
  <si>
    <t>TELUS CORPORATION</t>
  </si>
  <si>
    <t>TORONTO-DOMINION BANK</t>
  </si>
  <si>
    <t>TECK RESOURCES LIMITED CL B</t>
  </si>
  <si>
    <t>TOURMALINE OIL CORP</t>
  </si>
  <si>
    <t>THOMSON REUTERS CORPORATION</t>
  </si>
  <si>
    <t>TC ENERGY CORP.</t>
  </si>
  <si>
    <t>WASTE CONNECTIONS INC</t>
  </si>
  <si>
    <t>WESTON GEORGE</t>
  </si>
  <si>
    <t>WHEATON PRECIOUS METALS CORP</t>
  </si>
  <si>
    <t>WSP GLOBAL INC</t>
  </si>
  <si>
    <t>Buy</t>
  </si>
  <si>
    <t>Sell</t>
  </si>
  <si>
    <t>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</si>
</sst>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scheme val="minor"/>
    </font>
    <font>
      <b/>
      <sz val="18"/>
      <color rgb="FF1F4E79"/>
      <name val="Aptos Narrow"/>
      <family val="2"/>
    </font>
    <font>
      <i/>
      <sz val="12"/>
      <color rgb="FF5B9BD5"/>
      <name val="Aptos Narrow"/>
      <family val="2"/>
    </font>
    <font>
      <sz val="11"/>
      <color rgb="FF000000"/>
      <name val="Aptos Narrow"/>
      <family val="2"/>
    </font>
    <font>
      <b/>
      <sz val="14"/>
      <color rgb="FF2E75B6"/>
      <name val="Aptos Narrow"/>
      <family val="2"/>
    </font>
    <font>
      <b/>
      <sz val="11"/>
      <color rgb="FF000000"/>
      <name val="Aptos Narrow"/>
      <family val="2"/>
    </font>
    <font>
      <b/>
      <sz val="12"/>
      <color rgb="FF404040"/>
      <name val="Aptos Narrow"/>
      <family val="2"/>
    </font>
    <font>
      <i/>
      <sz val="11"/>
      <color rgb="FF555555"/>
      <name val="Aptos Narrow"/>
      <family val="2"/>
    </font>
    <font>
      <sz val="11"/>
      <color theme="1"/>
      <name val="Segoe UI Semibold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theme="6"/>
      </patternFill>
    </fill>
  </fills>
  <borders count="5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1" applyFont="1" applyFill="1" applyAlignment="1">
      <alignment horizontal="left" vertical="top" wrapText="1"/>
    </xf>
    <xf numFmtId="0" fontId="1" fillId="0" borderId="0" xfId="2"/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9" fontId="0" fillId="0" borderId="0" xfId="3" applyFont="1" applyProtection="1"/>
    <xf numFmtId="0" fontId="10" fillId="3" borderId="0" xfId="0" applyFont="1" applyFill="1"/>
    <xf numFmtId="165" fontId="0" fillId="0" borderId="0" xfId="3" applyNumberFormat="1" applyFont="1" applyAlignment="1" applyProtection="1">
      <alignment horizontal="right"/>
    </xf>
    <xf numFmtId="0" fontId="0" fillId="0" borderId="0" xfId="0" applyAlignment="1">
      <alignment horizontal="right"/>
    </xf>
    <xf numFmtId="166" fontId="0" fillId="0" borderId="0" xfId="4" applyNumberFormat="1" applyFont="1" applyAlignment="1" applyProtection="1">
      <alignment horizontal="right"/>
    </xf>
    <xf numFmtId="165" fontId="0" fillId="0" borderId="0" xfId="3" applyNumberFormat="1" applyFont="1" applyProtection="1"/>
    <xf numFmtId="166" fontId="0" fillId="0" borderId="0" xfId="4" applyNumberFormat="1" applyFont="1" applyProtection="1"/>
    <xf numFmtId="0" fontId="11" fillId="0" borderId="0" xfId="0" applyFont="1"/>
    <xf numFmtId="165" fontId="0" fillId="0" borderId="0" xfId="0" applyNumberFormat="1"/>
    <xf numFmtId="166" fontId="0" fillId="0" borderId="0" xfId="0" applyNumberFormat="1"/>
    <xf numFmtId="164" fontId="0" fillId="0" borderId="0" xfId="4" applyFont="1" applyProtection="1"/>
    <xf numFmtId="9" fontId="0" fillId="0" borderId="0" xfId="0" applyNumberFormat="1"/>
    <xf numFmtId="165" fontId="0" fillId="0" borderId="0" xfId="4" applyNumberFormat="1" applyFont="1" applyProtection="1"/>
    <xf numFmtId="167" fontId="0" fillId="0" borderId="0" xfId="0" applyNumberFormat="1"/>
    <xf numFmtId="164" fontId="0" fillId="0" borderId="0" xfId="4" applyFont="1" applyAlignment="1" applyProtection="1"/>
    <xf numFmtId="2" fontId="0" fillId="0" borderId="0" xfId="0" applyNumberFormat="1"/>
    <xf numFmtId="167" fontId="0" fillId="0" borderId="0" xfId="4" applyNumberFormat="1" applyFont="1" applyProtection="1"/>
    <xf numFmtId="9" fontId="0" fillId="0" borderId="0" xfId="0" applyNumberFormat="1" applyAlignment="1">
      <alignment horizontal="right"/>
    </xf>
    <xf numFmtId="9" fontId="0" fillId="0" borderId="0" xfId="3" applyFont="1" applyAlignment="1" applyProtection="1">
      <alignment horizontal="right"/>
    </xf>
    <xf numFmtId="164" fontId="0" fillId="0" borderId="0" xfId="4" applyFont="1" applyAlignment="1" applyProtection="1">
      <alignment horizontal="right"/>
    </xf>
    <xf numFmtId="9" fontId="0" fillId="0" borderId="0" xfId="0" applyNumberFormat="1" applyAlignment="1">
      <alignment horizontal="center"/>
    </xf>
    <xf numFmtId="2" fontId="0" fillId="0" borderId="0" xfId="4" applyNumberFormat="1" applyFont="1" applyProtection="1"/>
    <xf numFmtId="0" fontId="0" fillId="0" borderId="0" xfId="0" applyAlignment="1">
      <alignment horizontal="center"/>
    </xf>
    <xf numFmtId="167" fontId="0" fillId="0" borderId="0" xfId="3" applyNumberFormat="1" applyFont="1" applyAlignment="1" applyProtection="1">
      <alignment horizontal="center"/>
    </xf>
    <xf numFmtId="167" fontId="0" fillId="0" borderId="0" xfId="4" applyNumberFormat="1" applyFont="1" applyAlignment="1" applyProtection="1">
      <alignment horizontal="right"/>
    </xf>
    <xf numFmtId="165" fontId="0" fillId="0" borderId="0" xfId="3" applyNumberFormat="1" applyFont="1" applyAlignment="1" applyProtection="1">
      <alignment horizontal="center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4" fontId="0" fillId="0" borderId="0" xfId="4" applyFont="1" applyAlignment="1" applyProtection="1">
      <alignment horizontal="center"/>
    </xf>
    <xf numFmtId="167" fontId="0" fillId="0" borderId="0" xfId="4" applyNumberFormat="1" applyFont="1" applyAlignment="1" applyProtection="1">
      <alignment horizontal="center"/>
    </xf>
    <xf numFmtId="164" fontId="0" fillId="0" borderId="0" xfId="0" applyNumberFormat="1"/>
    <xf numFmtId="9" fontId="12" fillId="4" borderId="1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</cellXfs>
  <cellStyles count="5">
    <cellStyle name="Comma 2" xfId="4" xr:uid="{AE045DD8-39FD-4E6D-A4D6-6AE3A60FC423}"/>
    <cellStyle name="Normal" xfId="0" builtinId="0"/>
    <cellStyle name="Normal 2 2" xfId="2" xr:uid="{464CD2D0-33BE-407B-A417-B6413F6E370F}"/>
    <cellStyle name="Normal 4" xfId="1" xr:uid="{91DF0E75-427E-4486-94BF-86330FCCAC7F}"/>
    <cellStyle name="Percent 2" xfId="3" xr:uid="{BDF19BBC-436B-4717-A4F6-D7871AF5D660}"/>
  </cellStyles>
  <dxfs count="78">
    <dxf>
      <numFmt numFmtId="165" formatCode="0.0%"/>
      <protection locked="1" hidden="0"/>
    </dxf>
    <dxf>
      <numFmt numFmtId="165" formatCode="0.0%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protection locked="1" hidden="0"/>
    </dxf>
    <dxf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5" formatCode="0.0%"/>
      <protection locked="1" hidden="0"/>
    </dxf>
    <dxf>
      <numFmt numFmtId="165" formatCode="0.0%"/>
      <alignment horizontal="center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numFmt numFmtId="165" formatCode="0.0%"/>
      <alignment horizontal="right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%"/>
      <protection locked="1" hidden="0"/>
    </dxf>
    <dxf>
      <numFmt numFmtId="13" formatCode="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Risk Adjusted Return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63770174507153"/>
          <c:y val="0.13073957456601687"/>
          <c:w val="0.81436726217766886"/>
          <c:h val="0.70401425244071181"/>
        </c:manualLayout>
      </c:layout>
      <c:scatterChart>
        <c:scatterStyle val="lineMarker"/>
        <c:varyColors val="0"/>
        <c:ser>
          <c:idx val="0"/>
          <c:order val="0"/>
          <c:tx>
            <c:v>RiskFree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53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3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3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53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</c:v>
              </c:pt>
            </c:numLit>
          </c:xVal>
          <c:yVal>
            <c:numLit>
              <c:formatCode>0.0%</c:formatCode>
              <c:ptCount val="1"/>
              <c:pt idx="0">
                <c:v>4.7258470865508384E-2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BFEC-4A4E-A7E9-EA4ED6C61D3C}"/>
            </c:ext>
          </c:extLst>
        </c:ser>
        <c:ser>
          <c:idx val="1"/>
          <c:order val="1"/>
          <c:tx>
            <c:v>Current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76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0.13219370448107032</c:v>
              </c:pt>
            </c:numLit>
          </c:xVal>
          <c:yVal>
            <c:numLit>
              <c:formatCode>0.0%</c:formatCode>
              <c:ptCount val="1"/>
              <c:pt idx="0">
                <c:v>0.19116385616719914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BFEC-4A4E-A7E9-EA4ED6C61D3C}"/>
            </c:ext>
          </c:extLst>
        </c:ser>
        <c:ser>
          <c:idx val="2"/>
          <c:order val="2"/>
          <c:tx>
            <c:v>Target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0.11604808381791087</c:v>
              </c:pt>
            </c:numLit>
          </c:xVal>
          <c:yVal>
            <c:numLit>
              <c:formatCode>0.0%</c:formatCode>
              <c:ptCount val="1"/>
              <c:pt idx="0">
                <c:v>0.32026390739126986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BFEC-4A4E-A7E9-EA4ED6C61D3C}"/>
            </c:ext>
          </c:extLst>
        </c:ser>
        <c:ser>
          <c:idx val="3"/>
          <c:order val="3"/>
          <c:tx>
            <c:v>CAL Weight</c:v>
          </c:tx>
          <c:spPr>
            <a:ln w="952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0.11604808381791087</c:v>
              </c:pt>
              <c:pt idx="2">
                <c:v>0.191940261894081</c:v>
              </c:pt>
            </c:numLit>
          </c:xVal>
          <c:yVal>
            <c:numLit>
              <c:formatCode>0.0%</c:formatCode>
              <c:ptCount val="3"/>
              <c:pt idx="0">
                <c:v>4.7258470865508384E-2</c:v>
              </c:pt>
              <c:pt idx="1">
                <c:v>0.32026390739126986</c:v>
              </c:pt>
              <c:pt idx="2">
                <c:v>0.4515433022356809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BFEC-4A4E-A7E9-EA4ED6C61D3C}"/>
            </c:ext>
          </c:extLst>
        </c:ser>
        <c:ser>
          <c:idx val="4"/>
          <c:order val="4"/>
          <c:tx>
            <c:v>CAL Mix</c:v>
          </c:tx>
          <c:spPr>
            <a:ln w="9525" cap="rnd">
              <a:solidFill>
                <a:schemeClr val="accent1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0.13219370448107032</c:v>
              </c:pt>
              <c:pt idx="2">
                <c:v>0.20683205722247611</c:v>
              </c:pt>
            </c:numLit>
          </c:xVal>
          <c:yVal>
            <c:numLit>
              <c:formatCode>0.0%</c:formatCode>
              <c:ptCount val="3"/>
              <c:pt idx="0">
                <c:v>0.04</c:v>
              </c:pt>
              <c:pt idx="1">
                <c:v>0.19116385616719914</c:v>
              </c:pt>
              <c:pt idx="2">
                <c:v>0.23651301301735886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BFEC-4A4E-A7E9-EA4ED6C61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36400"/>
        <c:axId val="566434960"/>
      </c:scatterChart>
      <c:valAx>
        <c:axId val="56643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Risk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4960"/>
        <c:crosses val="autoZero"/>
        <c:crossBetween val="midCat"/>
      </c:valAx>
      <c:valAx>
        <c:axId val="56643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Account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40-4101-83CB-F13A912D67C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40-4101-83CB-F13A912D67C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40-4101-83CB-F13A912D67C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40-4101-83CB-F13A912D67C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NRSA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7840-4101-83CB-F13A912D6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Asset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37-4E71-9A35-89E51B27B61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37-4E71-9A35-89E51B27B61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E37-4E71-9A35-89E51B27B61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37-4E71-9A35-89E51B27B61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Stock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EE37-4E71-9A35-89E51B27B6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svg"/><Relationship Id="rId18" Type="http://schemas.openxmlformats.org/officeDocument/2006/relationships/image" Target="../media/image17.png"/><Relationship Id="rId26" Type="http://schemas.openxmlformats.org/officeDocument/2006/relationships/image" Target="../media/image25.svg"/><Relationship Id="rId3" Type="http://schemas.openxmlformats.org/officeDocument/2006/relationships/image" Target="../media/image2.svg"/><Relationship Id="rId21" Type="http://schemas.openxmlformats.org/officeDocument/2006/relationships/image" Target="../media/image20.png"/><Relationship Id="rId7" Type="http://schemas.openxmlformats.org/officeDocument/2006/relationships/image" Target="../media/image6.svg"/><Relationship Id="rId12" Type="http://schemas.openxmlformats.org/officeDocument/2006/relationships/image" Target="../media/image11.png"/><Relationship Id="rId17" Type="http://schemas.openxmlformats.org/officeDocument/2006/relationships/image" Target="../media/image16.svg"/><Relationship Id="rId25" Type="http://schemas.openxmlformats.org/officeDocument/2006/relationships/image" Target="../media/image24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svg"/><Relationship Id="rId24" Type="http://schemas.openxmlformats.org/officeDocument/2006/relationships/image" Target="../media/image23.svg"/><Relationship Id="rId5" Type="http://schemas.openxmlformats.org/officeDocument/2006/relationships/image" Target="../media/image4.svg"/><Relationship Id="rId15" Type="http://schemas.openxmlformats.org/officeDocument/2006/relationships/image" Target="../media/image14.sv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svg"/><Relationship Id="rId4" Type="http://schemas.openxmlformats.org/officeDocument/2006/relationships/image" Target="../media/image3.png"/><Relationship Id="rId9" Type="http://schemas.openxmlformats.org/officeDocument/2006/relationships/image" Target="../media/image8.svg"/><Relationship Id="rId14" Type="http://schemas.openxmlformats.org/officeDocument/2006/relationships/image" Target="../media/image13.png"/><Relationship Id="rId22" Type="http://schemas.openxmlformats.org/officeDocument/2006/relationships/image" Target="../media/image21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svg"/><Relationship Id="rId7" Type="http://schemas.openxmlformats.org/officeDocument/2006/relationships/image" Target="../media/image9.png"/><Relationship Id="rId12" Type="http://schemas.openxmlformats.org/officeDocument/2006/relationships/image" Target="../media/image14.svg"/><Relationship Id="rId17" Type="http://schemas.openxmlformats.org/officeDocument/2006/relationships/image" Target="../media/image19.png"/><Relationship Id="rId2" Type="http://schemas.openxmlformats.org/officeDocument/2006/relationships/chart" Target="../charts/chart3.xml"/><Relationship Id="rId16" Type="http://schemas.openxmlformats.org/officeDocument/2006/relationships/image" Target="../media/image18.svg"/><Relationship Id="rId20" Type="http://schemas.openxmlformats.org/officeDocument/2006/relationships/image" Target="../media/image22.png"/><Relationship Id="rId1" Type="http://schemas.openxmlformats.org/officeDocument/2006/relationships/chart" Target="../charts/chart2.xml"/><Relationship Id="rId6" Type="http://schemas.openxmlformats.org/officeDocument/2006/relationships/image" Target="../media/image8.sv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svg"/><Relationship Id="rId10" Type="http://schemas.openxmlformats.org/officeDocument/2006/relationships/image" Target="../media/image12.svg"/><Relationship Id="rId19" Type="http://schemas.openxmlformats.org/officeDocument/2006/relationships/image" Target="../media/image21.svg"/><Relationship Id="rId4" Type="http://schemas.openxmlformats.org/officeDocument/2006/relationships/image" Target="../media/image6.svg"/><Relationship Id="rId9" Type="http://schemas.openxmlformats.org/officeDocument/2006/relationships/image" Target="../media/image11.png"/><Relationship Id="rId14" Type="http://schemas.openxmlformats.org/officeDocument/2006/relationships/image" Target="../media/image16.svg"/><Relationship Id="rId22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sv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3" Type="http://schemas.openxmlformats.org/officeDocument/2006/relationships/image" Target="../media/image7.png"/><Relationship Id="rId21" Type="http://schemas.openxmlformats.org/officeDocument/2006/relationships/image" Target="../media/image25.svg"/><Relationship Id="rId7" Type="http://schemas.openxmlformats.org/officeDocument/2006/relationships/image" Target="../media/image11.png"/><Relationship Id="rId12" Type="http://schemas.openxmlformats.org/officeDocument/2006/relationships/image" Target="../media/image16.svg"/><Relationship Id="rId17" Type="http://schemas.openxmlformats.org/officeDocument/2006/relationships/image" Target="../media/image21.svg"/><Relationship Id="rId2" Type="http://schemas.openxmlformats.org/officeDocument/2006/relationships/image" Target="../media/image6.sv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1" Type="http://schemas.openxmlformats.org/officeDocument/2006/relationships/image" Target="../media/image5.png"/><Relationship Id="rId6" Type="http://schemas.openxmlformats.org/officeDocument/2006/relationships/image" Target="../media/image10.sv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svg"/><Relationship Id="rId19" Type="http://schemas.openxmlformats.org/officeDocument/2006/relationships/image" Target="../media/image23.svg"/><Relationship Id="rId4" Type="http://schemas.openxmlformats.org/officeDocument/2006/relationships/image" Target="../media/image8.svg"/><Relationship Id="rId9" Type="http://schemas.openxmlformats.org/officeDocument/2006/relationships/image" Target="../media/image13.png"/><Relationship Id="rId14" Type="http://schemas.openxmlformats.org/officeDocument/2006/relationships/image" Target="../media/image1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20096</xdr:colOff>
      <xdr:row>24</xdr:row>
      <xdr:rowOff>19048</xdr:rowOff>
    </xdr:from>
    <xdr:to>
      <xdr:col>22</xdr:col>
      <xdr:colOff>8466</xdr:colOff>
      <xdr:row>41</xdr:row>
      <xdr:rowOff>59263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F10F3A-5C31-44A7-9E8A-838A1416A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17387</xdr:colOff>
      <xdr:row>0</xdr:row>
      <xdr:rowOff>58212</xdr:rowOff>
    </xdr:from>
    <xdr:to>
      <xdr:col>14</xdr:col>
      <xdr:colOff>86353</xdr:colOff>
      <xdr:row>4</xdr:row>
      <xdr:rowOff>161418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1C7BA00-D284-4BE6-9690-F38E4ADE7F3F}"/>
            </a:ext>
          </a:extLst>
        </xdr:cNvPr>
        <xdr:cNvGrpSpPr/>
      </xdr:nvGrpSpPr>
      <xdr:grpSpPr>
        <a:xfrm>
          <a:off x="6960054" y="58212"/>
          <a:ext cx="3328632" cy="848273"/>
          <a:chOff x="3058595" y="8535458"/>
          <a:chExt cx="3176252" cy="822873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9F75724-B8EE-6F5A-F63C-E6D796E23412}"/>
              </a:ext>
            </a:extLst>
          </xdr:cNvPr>
          <xdr:cNvSpPr>
            <a:spLocks/>
          </xdr:cNvSpPr>
        </xdr:nvSpPr>
        <xdr:spPr>
          <a:xfrm>
            <a:off x="3132667" y="8535458"/>
            <a:ext cx="3074458" cy="77686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994826B6-E5DA-7D2A-6074-F4B926489286}"/>
              </a:ext>
            </a:extLst>
          </xdr:cNvPr>
          <xdr:cNvSpPr txBox="1">
            <a:spLocks noChangeAspect="1"/>
          </xdr:cNvSpPr>
        </xdr:nvSpPr>
        <xdr:spPr>
          <a:xfrm>
            <a:off x="4168660" y="9173581"/>
            <a:ext cx="1189146" cy="18475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Solve Efficient Frontier</a:t>
            </a: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283B2990-3360-E73A-28F3-9167242D7D5A}"/>
              </a:ext>
            </a:extLst>
          </xdr:cNvPr>
          <xdr:cNvGrpSpPr/>
        </xdr:nvGrpSpPr>
        <xdr:grpSpPr>
          <a:xfrm>
            <a:off x="4577297" y="8563922"/>
            <a:ext cx="931332" cy="648869"/>
            <a:chOff x="3153836" y="8563922"/>
            <a:chExt cx="931332" cy="648869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B96C8722-CC00-277D-354D-647E3EEF2573}"/>
                </a:ext>
              </a:extLst>
            </xdr:cNvPr>
            <xdr:cNvSpPr>
              <a:spLocks noChangeAspect="1"/>
            </xdr:cNvSpPr>
          </xdr:nvSpPr>
          <xdr:spPr>
            <a:xfrm>
              <a:off x="3264968" y="8563922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3B8BFAFC-EC31-4F43-1CFF-E796B58D73E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153836" y="8932320"/>
              <a:ext cx="931332" cy="28047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900"/>
                <a:t>Unconstrained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1" name="Graphic 20" descr="Logarithmic Graph with solid fill">
              <a:extLst>
                <a:ext uri="{FF2B5EF4-FFF2-40B4-BE49-F238E27FC236}">
                  <a16:creationId xmlns:a16="http://schemas.microsoft.com/office/drawing/2014/main" id="{7C095887-28B6-7B61-1307-227230698E5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3376078" y="8571441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D647A623-89E3-CCA3-1359-3AC53EB4954D}"/>
              </a:ext>
            </a:extLst>
          </xdr:cNvPr>
          <xdr:cNvGrpSpPr/>
        </xdr:nvGrpSpPr>
        <xdr:grpSpPr>
          <a:xfrm>
            <a:off x="5385888" y="8551333"/>
            <a:ext cx="848959" cy="633337"/>
            <a:chOff x="1893373" y="8551333"/>
            <a:chExt cx="848959" cy="633337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A79BF0C9-FBD1-BD6E-57E2-823D27715FEB}"/>
                </a:ext>
              </a:extLst>
            </xdr:cNvPr>
            <xdr:cNvSpPr>
              <a:spLocks noChangeAspect="1"/>
            </xdr:cNvSpPr>
          </xdr:nvSpPr>
          <xdr:spPr>
            <a:xfrm>
              <a:off x="1936750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6220BF1A-E92E-5B10-E727-C64A70EEE70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893373" y="8939857"/>
              <a:ext cx="848959" cy="24481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Risk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Logarithmic Graph with solid fill">
              <a:extLst>
                <a:ext uri="{FF2B5EF4-FFF2-40B4-BE49-F238E27FC236}">
                  <a16:creationId xmlns:a16="http://schemas.microsoft.com/office/drawing/2014/main" id="{91403EF9-5B46-30A2-0901-EAA06D52880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2047860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68A2CC10-0E01-FED6-0EA1-20ABDFFDDE8F}"/>
              </a:ext>
            </a:extLst>
          </xdr:cNvPr>
          <xdr:cNvGrpSpPr/>
        </xdr:nvGrpSpPr>
        <xdr:grpSpPr>
          <a:xfrm>
            <a:off x="3058595" y="8551333"/>
            <a:ext cx="1000125" cy="601236"/>
            <a:chOff x="507995" y="8551333"/>
            <a:chExt cx="1000125" cy="601236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85DD043F-75C4-7065-7DCD-E9957E0EFF7D}"/>
                </a:ext>
              </a:extLst>
            </xdr:cNvPr>
            <xdr:cNvSpPr>
              <a:spLocks noChangeAspect="1"/>
            </xdr:cNvSpPr>
          </xdr:nvSpPr>
          <xdr:spPr>
            <a:xfrm>
              <a:off x="669233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51683053-1784-33C9-FAFD-EE7E8644F5C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7995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Reset Wts</a:t>
              </a:r>
            </a:p>
          </xdr:txBody>
        </xdr:sp>
        <xdr:pic>
          <xdr:nvPicPr>
            <xdr:cNvPr id="15" name="Graphic 14" descr="Logarithmic Graph with solid fill">
              <a:extLst>
                <a:ext uri="{FF2B5EF4-FFF2-40B4-BE49-F238E27FC236}">
                  <a16:creationId xmlns:a16="http://schemas.microsoft.com/office/drawing/2014/main" id="{32726DA2-DABD-B5F1-8ED4-F426F36F1A8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780343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6FBBCC56-0E91-B853-3B79-A129E8B5D5E8}"/>
              </a:ext>
            </a:extLst>
          </xdr:cNvPr>
          <xdr:cNvGrpSpPr/>
        </xdr:nvGrpSpPr>
        <xdr:grpSpPr>
          <a:xfrm>
            <a:off x="3799391" y="8551333"/>
            <a:ext cx="1000125" cy="601236"/>
            <a:chOff x="8392583" y="8551333"/>
            <a:chExt cx="1000125" cy="601236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293C0D8C-DF87-EBD5-762B-1ED1A0ABC2A7}"/>
                </a:ext>
              </a:extLst>
            </xdr:cNvPr>
            <xdr:cNvSpPr>
              <a:spLocks noChangeAspect="1"/>
            </xdr:cNvSpPr>
          </xdr:nvSpPr>
          <xdr:spPr>
            <a:xfrm>
              <a:off x="8553821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6B55BA6D-A17B-3D18-58A7-2591EA9E5BA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392583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Cash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2" name="Graphic 11" descr="Logarithmic Graph with solid fill">
              <a:extLst>
                <a:ext uri="{FF2B5EF4-FFF2-40B4-BE49-F238E27FC236}">
                  <a16:creationId xmlns:a16="http://schemas.microsoft.com/office/drawing/2014/main" id="{BC002D63-8391-7FEC-8D0C-6BC89D0AC85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8664931" y="8558852"/>
              <a:ext cx="468000" cy="46800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</xdr:col>
      <xdr:colOff>376217</xdr:colOff>
      <xdr:row>0</xdr:row>
      <xdr:rowOff>14289</xdr:rowOff>
    </xdr:from>
    <xdr:to>
      <xdr:col>9</xdr:col>
      <xdr:colOff>59250</xdr:colOff>
      <xdr:row>4</xdr:row>
      <xdr:rowOff>152909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18C942BD-0806-4A74-A163-F79E5D7E93B3}"/>
            </a:ext>
          </a:extLst>
        </xdr:cNvPr>
        <xdr:cNvGrpSpPr/>
      </xdr:nvGrpSpPr>
      <xdr:grpSpPr>
        <a:xfrm>
          <a:off x="3703617" y="14289"/>
          <a:ext cx="3298300" cy="883687"/>
          <a:chOff x="11615745" y="3548059"/>
          <a:chExt cx="3450171" cy="862520"/>
        </a:xfrm>
      </xdr:grpSpPr>
      <xdr:sp macro="" textlink="">
        <xdr:nvSpPr>
          <xdr:cNvPr id="23" name="Rectangle: Rounded Corners 22">
            <a:extLst>
              <a:ext uri="{FF2B5EF4-FFF2-40B4-BE49-F238E27FC236}">
                <a16:creationId xmlns:a16="http://schemas.microsoft.com/office/drawing/2014/main" id="{95A50068-0F91-AA84-641E-9F90C01FF556}"/>
              </a:ext>
            </a:extLst>
          </xdr:cNvPr>
          <xdr:cNvSpPr>
            <a:spLocks/>
          </xdr:cNvSpPr>
        </xdr:nvSpPr>
        <xdr:spPr>
          <a:xfrm>
            <a:off x="11615745" y="3582221"/>
            <a:ext cx="3450171" cy="781556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7DAECF3D-DB59-EB85-BBAC-306EAA1AE3B0}"/>
              </a:ext>
            </a:extLst>
          </xdr:cNvPr>
          <xdr:cNvSpPr txBox="1">
            <a:spLocks noChangeAspect="1"/>
          </xdr:cNvSpPr>
        </xdr:nvSpPr>
        <xdr:spPr>
          <a:xfrm>
            <a:off x="12777942" y="4191356"/>
            <a:ext cx="1248805" cy="219223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900"/>
              <a:t>Date</a:t>
            </a:r>
            <a:r>
              <a:rPr lang="en-CA" sz="900" baseline="0"/>
              <a:t> 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Horizon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1FEFA19A-D411-E027-3BAA-967EA2285E19}"/>
              </a:ext>
            </a:extLst>
          </xdr:cNvPr>
          <xdr:cNvGrpSpPr/>
        </xdr:nvGrpSpPr>
        <xdr:grpSpPr>
          <a:xfrm>
            <a:off x="11784645" y="3548059"/>
            <a:ext cx="633095" cy="692059"/>
            <a:chOff x="8375652" y="3450171"/>
            <a:chExt cx="710140" cy="687907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02CCFB23-90CD-F323-EBEA-57259E8003F8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EB6A4741-5443-C12B-2DAD-C21B9F81DB4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1Y</a:t>
              </a:r>
            </a:p>
          </xdr:txBody>
        </xdr:sp>
        <xdr:pic>
          <xdr:nvPicPr>
            <xdr:cNvPr id="44" name="Graphic 43" descr="Signal with solid fill">
              <a:extLst>
                <a:ext uri="{FF2B5EF4-FFF2-40B4-BE49-F238E27FC236}">
                  <a16:creationId xmlns:a16="http://schemas.microsoft.com/office/drawing/2014/main" id="{A1DDCCFF-7878-2197-DCF4-E02391F566F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9939EA4D-3C82-F267-E80D-0298E9497501}"/>
              </a:ext>
            </a:extLst>
          </xdr:cNvPr>
          <xdr:cNvGrpSpPr/>
        </xdr:nvGrpSpPr>
        <xdr:grpSpPr>
          <a:xfrm>
            <a:off x="12435671" y="3553394"/>
            <a:ext cx="633095" cy="692059"/>
            <a:chOff x="8375652" y="3450171"/>
            <a:chExt cx="710140" cy="687907"/>
          </a:xfrm>
        </xdr:grpSpPr>
        <xdr:sp macro="" textlink="">
          <xdr:nvSpPr>
            <xdr:cNvPr id="39" name="Rectangle: Rounded Corners 38">
              <a:extLst>
                <a:ext uri="{FF2B5EF4-FFF2-40B4-BE49-F238E27FC236}">
                  <a16:creationId xmlns:a16="http://schemas.microsoft.com/office/drawing/2014/main" id="{68AD8DF8-3A94-77DA-6D07-368491DDB2DF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919B38F6-C4F4-11B9-FCCE-434BE48E770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2Y</a:t>
              </a:r>
            </a:p>
          </xdr:txBody>
        </xdr:sp>
        <xdr:pic>
          <xdr:nvPicPr>
            <xdr:cNvPr id="41" name="Graphic 40" descr="Signal with solid fill">
              <a:extLst>
                <a:ext uri="{FF2B5EF4-FFF2-40B4-BE49-F238E27FC236}">
                  <a16:creationId xmlns:a16="http://schemas.microsoft.com/office/drawing/2014/main" id="{47B993F8-68F4-26D6-6A5D-99F7F97ED73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A688758E-0295-5A51-ADE6-185526AC8358}"/>
              </a:ext>
            </a:extLst>
          </xdr:cNvPr>
          <xdr:cNvGrpSpPr/>
        </xdr:nvGrpSpPr>
        <xdr:grpSpPr>
          <a:xfrm>
            <a:off x="13086693" y="3553386"/>
            <a:ext cx="633095" cy="692059"/>
            <a:chOff x="8375652" y="3450171"/>
            <a:chExt cx="710140" cy="687907"/>
          </a:xfrm>
        </xdr:grpSpPr>
        <xdr:sp macro="" textlink="">
          <xdr:nvSpPr>
            <xdr:cNvPr id="36" name="Rectangle: Rounded Corners 35">
              <a:extLst>
                <a:ext uri="{FF2B5EF4-FFF2-40B4-BE49-F238E27FC236}">
                  <a16:creationId xmlns:a16="http://schemas.microsoft.com/office/drawing/2014/main" id="{E9365306-4D7A-722C-6B9D-323980FC2751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A6387AA7-0868-C1D9-DB8F-A6CD9E6F29A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3Y</a:t>
              </a:r>
            </a:p>
          </xdr:txBody>
        </xdr:sp>
        <xdr:pic>
          <xdr:nvPicPr>
            <xdr:cNvPr id="38" name="Graphic 37" descr="Signal with solid fill">
              <a:extLst>
                <a:ext uri="{FF2B5EF4-FFF2-40B4-BE49-F238E27FC236}">
                  <a16:creationId xmlns:a16="http://schemas.microsoft.com/office/drawing/2014/main" id="{E68A057F-E045-7BE4-DA85-975E7757903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A591F92A-E911-B082-D103-6AB0DF345FBD}"/>
              </a:ext>
            </a:extLst>
          </xdr:cNvPr>
          <xdr:cNvGrpSpPr/>
        </xdr:nvGrpSpPr>
        <xdr:grpSpPr>
          <a:xfrm>
            <a:off x="13737719" y="3558145"/>
            <a:ext cx="633095" cy="692059"/>
            <a:chOff x="8375652" y="3450171"/>
            <a:chExt cx="710140" cy="687907"/>
          </a:xfrm>
        </xdr:grpSpPr>
        <xdr:sp macro="" textlink="">
          <xdr:nvSpPr>
            <xdr:cNvPr id="33" name="Rectangle: Rounded Corners 32">
              <a:extLst>
                <a:ext uri="{FF2B5EF4-FFF2-40B4-BE49-F238E27FC236}">
                  <a16:creationId xmlns:a16="http://schemas.microsoft.com/office/drawing/2014/main" id="{9240CF62-3F0D-5867-3CB9-301CADB428DE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FD9EE9B3-88A0-B990-41B9-6215780B56C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4Y</a:t>
              </a:r>
            </a:p>
          </xdr:txBody>
        </xdr:sp>
        <xdr:pic>
          <xdr:nvPicPr>
            <xdr:cNvPr id="35" name="Graphic 34" descr="Signal with solid fill">
              <a:extLst>
                <a:ext uri="{FF2B5EF4-FFF2-40B4-BE49-F238E27FC236}">
                  <a16:creationId xmlns:a16="http://schemas.microsoft.com/office/drawing/2014/main" id="{66B52FE3-5297-7278-AAF4-6ABA3A4C67D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0B800EE5-F8CF-93E4-9C1B-E15E1D898DC3}"/>
              </a:ext>
            </a:extLst>
          </xdr:cNvPr>
          <xdr:cNvGrpSpPr/>
        </xdr:nvGrpSpPr>
        <xdr:grpSpPr>
          <a:xfrm>
            <a:off x="14388742" y="3563473"/>
            <a:ext cx="633095" cy="692059"/>
            <a:chOff x="8375652" y="3450171"/>
            <a:chExt cx="710140" cy="687907"/>
          </a:xfrm>
        </xdr:grpSpPr>
        <xdr:sp macro="" textlink="">
          <xdr:nvSpPr>
            <xdr:cNvPr id="30" name="Rectangle: Rounded Corners 29">
              <a:extLst>
                <a:ext uri="{FF2B5EF4-FFF2-40B4-BE49-F238E27FC236}">
                  <a16:creationId xmlns:a16="http://schemas.microsoft.com/office/drawing/2014/main" id="{B5C2B70B-90FA-A30F-231D-7C5AB27379AD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6D1DDB4D-3244-E68B-FDB7-36952CAB9FA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5Y</a:t>
              </a:r>
            </a:p>
          </xdr:txBody>
        </xdr:sp>
        <xdr:pic>
          <xdr:nvPicPr>
            <xdr:cNvPr id="32" name="Graphic 31" descr="Signal with solid fill">
              <a:extLst>
                <a:ext uri="{FF2B5EF4-FFF2-40B4-BE49-F238E27FC236}">
                  <a16:creationId xmlns:a16="http://schemas.microsoft.com/office/drawing/2014/main" id="{E51E822C-63E7-247B-D355-8367A17476A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38086</xdr:colOff>
      <xdr:row>0</xdr:row>
      <xdr:rowOff>23815</xdr:rowOff>
    </xdr:from>
    <xdr:to>
      <xdr:col>3</xdr:col>
      <xdr:colOff>357703</xdr:colOff>
      <xdr:row>4</xdr:row>
      <xdr:rowOff>141734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E4759E46-55AC-4BA1-A5B1-ACB136866BA6}"/>
            </a:ext>
          </a:extLst>
        </xdr:cNvPr>
        <xdr:cNvGrpSpPr/>
      </xdr:nvGrpSpPr>
      <xdr:grpSpPr>
        <a:xfrm>
          <a:off x="38086" y="23815"/>
          <a:ext cx="3647017" cy="862986"/>
          <a:chOff x="4452408" y="2237447"/>
          <a:chExt cx="3777192" cy="841819"/>
        </a:xfrm>
      </xdr:grpSpPr>
      <xdr:sp macro="" textlink="">
        <xdr:nvSpPr>
          <xdr:cNvPr id="46" name="Rectangle: Rounded Corners 45">
            <a:extLst>
              <a:ext uri="{FF2B5EF4-FFF2-40B4-BE49-F238E27FC236}">
                <a16:creationId xmlns:a16="http://schemas.microsoft.com/office/drawing/2014/main" id="{ACFC1C3D-48ED-9DA4-3A2C-5BF6EAC15B33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7" name="Group 46">
            <a:extLst>
              <a:ext uri="{FF2B5EF4-FFF2-40B4-BE49-F238E27FC236}">
                <a16:creationId xmlns:a16="http://schemas.microsoft.com/office/drawing/2014/main" id="{32DDAB50-0DE8-F9BC-E93E-62F3A5FEE06F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65" name="Rectangle: Rounded Corners 64">
              <a:extLst>
                <a:ext uri="{FF2B5EF4-FFF2-40B4-BE49-F238E27FC236}">
                  <a16:creationId xmlns:a16="http://schemas.microsoft.com/office/drawing/2014/main" id="{D4858A04-B3C5-0EF4-4664-29A65EE9963C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66" name="Graphic 65" descr="Users with solid fill">
              <a:extLst>
                <a:ext uri="{FF2B5EF4-FFF2-40B4-BE49-F238E27FC236}">
                  <a16:creationId xmlns:a16="http://schemas.microsoft.com/office/drawing/2014/main" id="{92200BB1-B097-5BCD-35B6-AFC1A891F6E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85A72727-DCA4-1565-F31C-3E9F85E75A9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108D35B0-5B30-40E4-1CDC-4FBBB907F4FD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4602FAF4-F3DC-BE3D-2D20-111FD4DB4345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924F2E24-3D2C-DDA8-D697-6CBCD4A2B357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E37F2542-919F-3D54-9286-A575D00DFD3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64" name="Graphic 63" descr="Pen with solid fill">
              <a:extLst>
                <a:ext uri="{FF2B5EF4-FFF2-40B4-BE49-F238E27FC236}">
                  <a16:creationId xmlns:a16="http://schemas.microsoft.com/office/drawing/2014/main" id="{091BC01C-3204-C311-AB41-2E2C5094B40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9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0" name="Group 49">
            <a:extLst>
              <a:ext uri="{FF2B5EF4-FFF2-40B4-BE49-F238E27FC236}">
                <a16:creationId xmlns:a16="http://schemas.microsoft.com/office/drawing/2014/main" id="{EDC24C29-F884-2510-C8B4-9B3539D9DF37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59" name="Rectangle: Rounded Corners 58">
              <a:extLst>
                <a:ext uri="{FF2B5EF4-FFF2-40B4-BE49-F238E27FC236}">
                  <a16:creationId xmlns:a16="http://schemas.microsoft.com/office/drawing/2014/main" id="{BAABB570-C769-248F-2ED4-27942255F4AE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62C0698B-FE69-4665-87F6-33F7FDB2160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61" name="Graphic 60" descr="Repeat with solid fill">
              <a:extLst>
                <a:ext uri="{FF2B5EF4-FFF2-40B4-BE49-F238E27FC236}">
                  <a16:creationId xmlns:a16="http://schemas.microsoft.com/office/drawing/2014/main" id="{E6A7BD8B-0015-741B-B372-5AF79C2ED59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1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E9161406-AEF4-500B-C823-886FD31D8FE1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271A9131-7ED3-6A8B-AB1D-70BCCBFFA76C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153E40CB-D6F3-9892-D8E2-0146623233A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58" name="Graphic 57" descr="Disk with solid fill">
              <a:extLst>
                <a:ext uri="{FF2B5EF4-FFF2-40B4-BE49-F238E27FC236}">
                  <a16:creationId xmlns:a16="http://schemas.microsoft.com/office/drawing/2014/main" id="{E474399D-9E01-94BB-C751-A6517D2BA18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3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F5763C12-0D63-F14F-B26B-0780655527F4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53" name="Rectangle: Rounded Corners 52">
              <a:extLst>
                <a:ext uri="{FF2B5EF4-FFF2-40B4-BE49-F238E27FC236}">
                  <a16:creationId xmlns:a16="http://schemas.microsoft.com/office/drawing/2014/main" id="{E814742A-EA07-760A-AE1A-B646F28F8F7D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54" name="Graphic 53" descr="Back with solid fill">
              <a:extLst>
                <a:ext uri="{FF2B5EF4-FFF2-40B4-BE49-F238E27FC236}">
                  <a16:creationId xmlns:a16="http://schemas.microsoft.com/office/drawing/2014/main" id="{1AAC4D39-F0CD-88C6-962B-7D95156C796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5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55" name="TextBox 54">
              <a:extLst>
                <a:ext uri="{FF2B5EF4-FFF2-40B4-BE49-F238E27FC236}">
                  <a16:creationId xmlns:a16="http://schemas.microsoft.com/office/drawing/2014/main" id="{9DE4A8E1-B052-379B-24C9-9026686CD42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17</xdr:col>
      <xdr:colOff>46053</xdr:colOff>
      <xdr:row>5</xdr:row>
      <xdr:rowOff>42205</xdr:rowOff>
    </xdr:from>
    <xdr:to>
      <xdr:col>21</xdr:col>
      <xdr:colOff>778933</xdr:colOff>
      <xdr:row>6</xdr:row>
      <xdr:rowOff>297731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F500FF6C-39D4-49E2-A603-8B337C8615B2}"/>
            </a:ext>
          </a:extLst>
        </xdr:cNvPr>
        <xdr:cNvGrpSpPr/>
      </xdr:nvGrpSpPr>
      <xdr:grpSpPr>
        <a:xfrm>
          <a:off x="11730053" y="973538"/>
          <a:ext cx="3950213" cy="755060"/>
          <a:chOff x="7128152" y="14713613"/>
          <a:chExt cx="2404029" cy="755060"/>
        </a:xfrm>
      </xdr:grpSpPr>
      <xdr:sp macro="" textlink="">
        <xdr:nvSpPr>
          <xdr:cNvPr id="69" name="Rectangle: Rounded Corners 68">
            <a:extLst>
              <a:ext uri="{FF2B5EF4-FFF2-40B4-BE49-F238E27FC236}">
                <a16:creationId xmlns:a16="http://schemas.microsoft.com/office/drawing/2014/main" id="{C9057D5D-F898-A19F-9661-A6C4A959B9F6}"/>
              </a:ext>
            </a:extLst>
          </xdr:cNvPr>
          <xdr:cNvSpPr/>
        </xdr:nvSpPr>
        <xdr:spPr>
          <a:xfrm>
            <a:off x="7128152" y="14713613"/>
            <a:ext cx="2404029" cy="737187"/>
          </a:xfrm>
          <a:prstGeom prst="roundRect">
            <a:avLst/>
          </a:prstGeom>
          <a:solidFill>
            <a:schemeClr val="bg2"/>
          </a:solidFill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5B7C5C92-E003-E676-BCA5-43FE791E731F}"/>
              </a:ext>
            </a:extLst>
          </xdr:cNvPr>
          <xdr:cNvSpPr txBox="1">
            <a:spLocks noChangeAspect="1"/>
          </xdr:cNvSpPr>
        </xdr:nvSpPr>
        <xdr:spPr>
          <a:xfrm>
            <a:off x="7262220" y="14715139"/>
            <a:ext cx="2179364" cy="272087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Modern</a:t>
            </a:r>
            <a:r>
              <a:rPr lang="en-US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 Portfolio Theory Figures</a:t>
            </a:r>
            <a:endParaRPr lang="en-US" sz="900" b="0" i="0" u="none" strike="noStrike">
              <a:solidFill>
                <a:srgbClr val="000000"/>
              </a:solidFill>
              <a:latin typeface="Segoe UI" panose="020B0502040204020203" pitchFamily="34" charset="0"/>
              <a:ea typeface="Calibri"/>
              <a:cs typeface="Segoe UI" panose="020B0502040204020203" pitchFamily="34" charset="0"/>
            </a:endParaRP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76EAC010-83EE-B427-DD8C-7CEC7ED3A9E6}"/>
              </a:ext>
            </a:extLst>
          </xdr:cNvPr>
          <xdr:cNvSpPr txBox="1">
            <a:spLocks noChangeAspect="1"/>
          </xdr:cNvSpPr>
        </xdr:nvSpPr>
        <xdr:spPr>
          <a:xfrm>
            <a:off x="7362095" y="15001400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0F5DBA04-3D0B-436A-B523-9B40A3343DAA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4.7%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62A54AD3-5808-823D-CCE6-291219663909}"/>
              </a:ext>
            </a:extLst>
          </xdr:cNvPr>
          <xdr:cNvSpPr txBox="1">
            <a:spLocks noChangeAspect="1"/>
          </xdr:cNvSpPr>
        </xdr:nvSpPr>
        <xdr:spPr>
          <a:xfrm>
            <a:off x="7247006" y="15231501"/>
            <a:ext cx="1051174" cy="228729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fld id="{6E288D78-66A4-48FB-A971-D8E3AD978182}" type="TxLink">
              <a:rPr lang="en-US" sz="1100" b="0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RiskFree Avg Return</a:t>
            </a:fld>
            <a:endParaRPr lang="en-US" sz="900" b="0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ECECFBF3-0AB2-0E41-2477-FC3EFCF630D7}"/>
              </a:ext>
            </a:extLst>
          </xdr:cNvPr>
          <xdr:cNvSpPr txBox="1">
            <a:spLocks noChangeAspect="1"/>
          </xdr:cNvSpPr>
        </xdr:nvSpPr>
        <xdr:spPr>
          <a:xfrm>
            <a:off x="8200404" y="15233507"/>
            <a:ext cx="1080756" cy="235166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b="0" i="0" u="none" strike="noStrike">
                <a:latin typeface="Calibri"/>
                <a:ea typeface="Calibri"/>
                <a:cs typeface="Calibri"/>
              </a:rPr>
              <a:t>Benchmark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92A5B7A7-D983-5E08-1604-4DCD005EF23B}"/>
              </a:ext>
            </a:extLst>
          </xdr:cNvPr>
          <xdr:cNvSpPr txBox="1">
            <a:spLocks noChangeAspect="1"/>
          </xdr:cNvSpPr>
        </xdr:nvSpPr>
        <xdr:spPr>
          <a:xfrm>
            <a:off x="8318810" y="15011107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D064D237-77CF-46A1-BF3D-46EB8B697571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10.0%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</xdr:grpSp>
    <xdr:clientData/>
  </xdr:twoCellAnchor>
  <xdr:twoCellAnchor editAs="absolute">
    <xdr:from>
      <xdr:col>0</xdr:col>
      <xdr:colOff>33867</xdr:colOff>
      <xdr:row>4</xdr:row>
      <xdr:rowOff>152399</xdr:rowOff>
    </xdr:from>
    <xdr:to>
      <xdr:col>15</xdr:col>
      <xdr:colOff>626533</xdr:colOff>
      <xdr:row>7</xdr:row>
      <xdr:rowOff>640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4892EECB-940E-49A7-8372-B14E35B671B1}"/>
            </a:ext>
          </a:extLst>
        </xdr:cNvPr>
        <xdr:cNvGrpSpPr>
          <a:grpSpLocks noChangeAspect="1"/>
        </xdr:cNvGrpSpPr>
      </xdr:nvGrpSpPr>
      <xdr:grpSpPr>
        <a:xfrm>
          <a:off x="33867" y="897466"/>
          <a:ext cx="11446933" cy="847307"/>
          <a:chOff x="37024" y="14647166"/>
          <a:chExt cx="9491705" cy="846461"/>
        </a:xfrm>
      </xdr:grpSpPr>
      <xdr:grpSp>
        <xdr:nvGrpSpPr>
          <xdr:cNvPr id="76" name="Group 75">
            <a:extLst>
              <a:ext uri="{FF2B5EF4-FFF2-40B4-BE49-F238E27FC236}">
                <a16:creationId xmlns:a16="http://schemas.microsoft.com/office/drawing/2014/main" id="{B33291CE-9E2F-E952-8FC0-E968F590F0FF}"/>
              </a:ext>
            </a:extLst>
          </xdr:cNvPr>
          <xdr:cNvGrpSpPr/>
        </xdr:nvGrpSpPr>
        <xdr:grpSpPr>
          <a:xfrm>
            <a:off x="2875186" y="14705275"/>
            <a:ext cx="4198697" cy="750014"/>
            <a:chOff x="3051271" y="14566210"/>
            <a:chExt cx="4459192" cy="741092"/>
          </a:xfrm>
        </xdr:grpSpPr>
        <xdr:sp macro="" textlink="">
          <xdr:nvSpPr>
            <xdr:cNvPr id="97" name="Rectangle: Rounded Corners 96">
              <a:extLst>
                <a:ext uri="{FF2B5EF4-FFF2-40B4-BE49-F238E27FC236}">
                  <a16:creationId xmlns:a16="http://schemas.microsoft.com/office/drawing/2014/main" id="{83771974-A1EC-7155-82D6-2BEAF94B6A0C}"/>
                </a:ext>
              </a:extLst>
            </xdr:cNvPr>
            <xdr:cNvSpPr/>
          </xdr:nvSpPr>
          <xdr:spPr>
            <a:xfrm>
              <a:off x="3051271" y="14566210"/>
              <a:ext cx="4459192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FFC22920-1D74-523B-9D39-8BEAE9A3E8D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4288155" y="14615517"/>
              <a:ext cx="1701219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A1781F6D-D2E4-FA59-221B-035C74887A3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90899" y="15068081"/>
              <a:ext cx="3814761" cy="23922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2B6F5BFF-AD0C-42E9-A115-1FB45DD57303}" type="TxLink">
                <a:rPr lang="en-US" sz="11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Analysis Period : 2021-08-06   To : 2026-08-06</a:t>
              </a:fld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0A278000-4802-4518-00CE-DC5431CF4D9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79505" y="14866157"/>
              <a:ext cx="3596222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Model-TSX60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7" name="Group 76">
            <a:extLst>
              <a:ext uri="{FF2B5EF4-FFF2-40B4-BE49-F238E27FC236}">
                <a16:creationId xmlns:a16="http://schemas.microsoft.com/office/drawing/2014/main" id="{6D529CE7-55BC-42DB-1931-B58554A6142A}"/>
              </a:ext>
            </a:extLst>
          </xdr:cNvPr>
          <xdr:cNvGrpSpPr/>
        </xdr:nvGrpSpPr>
        <xdr:grpSpPr>
          <a:xfrm>
            <a:off x="37024" y="14713591"/>
            <a:ext cx="2768870" cy="747366"/>
            <a:chOff x="37024" y="14574427"/>
            <a:chExt cx="2940656" cy="738476"/>
          </a:xfrm>
        </xdr:grpSpPr>
        <xdr:sp macro="" textlink="">
          <xdr:nvSpPr>
            <xdr:cNvPr id="92" name="Rectangle: Rounded Corners 91">
              <a:extLst>
                <a:ext uri="{FF2B5EF4-FFF2-40B4-BE49-F238E27FC236}">
                  <a16:creationId xmlns:a16="http://schemas.microsoft.com/office/drawing/2014/main" id="{ACE6D342-CA99-CC8E-E31A-30932BFDBD0A}"/>
                </a:ext>
              </a:extLst>
            </xdr:cNvPr>
            <xdr:cNvSpPr/>
          </xdr:nvSpPr>
          <xdr:spPr>
            <a:xfrm>
              <a:off x="37024" y="1457442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EE1DE06A-DC8C-37C7-2155-5A18A667B3E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90555" y="1460806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89E006B9-0F1A-BC7F-8AFF-C625A1F75F1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00833" y="1509712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D59AE84B-D9DD-EA3A-ECAB-CFFE4ABFC0B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4788" y="1481282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1,019,495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FFFA1588-AD49-84E8-04E0-867F5D61197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84792" y="1486057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CAD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8" name="Group 77">
            <a:extLst>
              <a:ext uri="{FF2B5EF4-FFF2-40B4-BE49-F238E27FC236}">
                <a16:creationId xmlns:a16="http://schemas.microsoft.com/office/drawing/2014/main" id="{577F27AF-5D81-A149-C9B3-52B5D5F73225}"/>
              </a:ext>
            </a:extLst>
          </xdr:cNvPr>
          <xdr:cNvGrpSpPr/>
        </xdr:nvGrpSpPr>
        <xdr:grpSpPr>
          <a:xfrm>
            <a:off x="7067431" y="14647166"/>
            <a:ext cx="2461298" cy="846461"/>
            <a:chOff x="7280791" y="14647166"/>
            <a:chExt cx="2461298" cy="846461"/>
          </a:xfrm>
        </xdr:grpSpPr>
        <xdr:grpSp>
          <xdr:nvGrpSpPr>
            <xdr:cNvPr id="79" name="Group 78">
              <a:extLst>
                <a:ext uri="{FF2B5EF4-FFF2-40B4-BE49-F238E27FC236}">
                  <a16:creationId xmlns:a16="http://schemas.microsoft.com/office/drawing/2014/main" id="{1AB5B831-B53C-8F32-78AC-00763FFE1DD9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81" name="Rectangle: Rounded Corners 80">
                <a:extLst>
                  <a:ext uri="{FF2B5EF4-FFF2-40B4-BE49-F238E27FC236}">
                    <a16:creationId xmlns:a16="http://schemas.microsoft.com/office/drawing/2014/main" id="{54A93582-0C7E-3E6C-17F7-D0F4B3E7EEF6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82" name="Group 81">
                <a:extLst>
                  <a:ext uri="{FF2B5EF4-FFF2-40B4-BE49-F238E27FC236}">
                    <a16:creationId xmlns:a16="http://schemas.microsoft.com/office/drawing/2014/main" id="{EA6CE382-2B38-CA53-350F-5D153FD58489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90" name="Graphic 89" descr="Clipboard Partially Checked with solid fill">
                  <a:extLst>
                    <a:ext uri="{FF2B5EF4-FFF2-40B4-BE49-F238E27FC236}">
                      <a16:creationId xmlns:a16="http://schemas.microsoft.com/office/drawing/2014/main" id="{505879DF-59D4-A1F7-0C48-22D337ACE6ED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6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7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91" name="TextBox 90">
                  <a:extLst>
                    <a:ext uri="{FF2B5EF4-FFF2-40B4-BE49-F238E27FC236}">
                      <a16:creationId xmlns:a16="http://schemas.microsoft.com/office/drawing/2014/main" id="{D1D69008-3CFC-389A-40FC-9BBD5644D053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83" name="Group 82">
                <a:extLst>
                  <a:ext uri="{FF2B5EF4-FFF2-40B4-BE49-F238E27FC236}">
                    <a16:creationId xmlns:a16="http://schemas.microsoft.com/office/drawing/2014/main" id="{BDE26439-78F4-0160-9DC9-CF5EF187E03D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87" name="Graphic 86" descr="Monthly calendar with solid fill">
                  <a:extLst>
                    <a:ext uri="{FF2B5EF4-FFF2-40B4-BE49-F238E27FC236}">
                      <a16:creationId xmlns:a16="http://schemas.microsoft.com/office/drawing/2014/main" id="{1BCA2CAC-1073-C29A-4E2C-C8E51B762FAA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8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9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8" name="TextBox 87">
                  <a:extLst>
                    <a:ext uri="{FF2B5EF4-FFF2-40B4-BE49-F238E27FC236}">
                      <a16:creationId xmlns:a16="http://schemas.microsoft.com/office/drawing/2014/main" id="{89028DD0-19D3-2412-6E29-0E8DF5A8AF41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89" name="TextBox 88">
                  <a:extLst>
                    <a:ext uri="{FF2B5EF4-FFF2-40B4-BE49-F238E27FC236}">
                      <a16:creationId xmlns:a16="http://schemas.microsoft.com/office/drawing/2014/main" id="{21577B50-E20F-B30C-4535-D67369BD7B0C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84" name="Group 83">
                <a:extLst>
                  <a:ext uri="{FF2B5EF4-FFF2-40B4-BE49-F238E27FC236}">
                    <a16:creationId xmlns:a16="http://schemas.microsoft.com/office/drawing/2014/main" id="{712B2162-FEB2-4C47-8D74-F9B142DA297B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85" name="Picture 84" descr="Single gear with solid fill">
                  <a:extLst>
                    <a:ext uri="{FF2B5EF4-FFF2-40B4-BE49-F238E27FC236}">
                      <a16:creationId xmlns:a16="http://schemas.microsoft.com/office/drawing/2014/main" id="{C653277F-77CD-91CD-212D-BC8D4A96725B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0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6" name="TextBox 85">
                  <a:extLst>
                    <a:ext uri="{FF2B5EF4-FFF2-40B4-BE49-F238E27FC236}">
                      <a16:creationId xmlns:a16="http://schemas.microsoft.com/office/drawing/2014/main" id="{FA8AFC5D-89CD-5AC4-5CF1-AD278321EF24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80" name="TextBox 79">
              <a:extLst>
                <a:ext uri="{FF2B5EF4-FFF2-40B4-BE49-F238E27FC236}">
                  <a16:creationId xmlns:a16="http://schemas.microsoft.com/office/drawing/2014/main" id="{8CF6E04B-2E4A-BFBA-0D1C-E0688CE53FE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>
    <xdr:from>
      <xdr:col>14</xdr:col>
      <xdr:colOff>76198</xdr:colOff>
      <xdr:row>0</xdr:row>
      <xdr:rowOff>67736</xdr:rowOff>
    </xdr:from>
    <xdr:to>
      <xdr:col>18</xdr:col>
      <xdr:colOff>49409</xdr:colOff>
      <xdr:row>4</xdr:row>
      <xdr:rowOff>144777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EC6C225B-1B24-4ADB-9322-C70D454140B3}"/>
            </a:ext>
          </a:extLst>
        </xdr:cNvPr>
        <xdr:cNvGrpSpPr/>
      </xdr:nvGrpSpPr>
      <xdr:grpSpPr>
        <a:xfrm>
          <a:off x="10278531" y="67736"/>
          <a:ext cx="2259211" cy="822108"/>
          <a:chOff x="11113888" y="12519660"/>
          <a:chExt cx="2259211" cy="822108"/>
        </a:xfrm>
      </xdr:grpSpPr>
      <xdr:sp macro="" textlink="">
        <xdr:nvSpPr>
          <xdr:cNvPr id="102" name="Rectangle: Rounded Corners 101">
            <a:extLst>
              <a:ext uri="{FF2B5EF4-FFF2-40B4-BE49-F238E27FC236}">
                <a16:creationId xmlns:a16="http://schemas.microsoft.com/office/drawing/2014/main" id="{B327C4C4-35B5-A06E-3197-09C28E27DCC6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103" name="Group 102">
            <a:extLst>
              <a:ext uri="{FF2B5EF4-FFF2-40B4-BE49-F238E27FC236}">
                <a16:creationId xmlns:a16="http://schemas.microsoft.com/office/drawing/2014/main" id="{B782F764-12BB-1EE6-80C0-6C5BA743A2E1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115" name="Rectangle: Rounded Corners 114">
              <a:extLst>
                <a:ext uri="{FF2B5EF4-FFF2-40B4-BE49-F238E27FC236}">
                  <a16:creationId xmlns:a16="http://schemas.microsoft.com/office/drawing/2014/main" id="{9A48CC9C-EA08-26BD-5E12-4E74E0B216F1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3674FDC0-90DE-70B4-9D3D-B4D1E699CCD7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117" name="TextBox 116">
                <a:extLst>
                  <a:ext uri="{FF2B5EF4-FFF2-40B4-BE49-F238E27FC236}">
                    <a16:creationId xmlns:a16="http://schemas.microsoft.com/office/drawing/2014/main" id="{C0B9AAAB-6C99-BA89-E478-845927D72E92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118" name="Graphic 117" descr="World with solid fill">
                <a:extLst>
                  <a:ext uri="{FF2B5EF4-FFF2-40B4-BE49-F238E27FC236}">
                    <a16:creationId xmlns:a16="http://schemas.microsoft.com/office/drawing/2014/main" id="{1CE2EB97-820C-E8CD-B067-2864BD35965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1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2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104" name="Group 103">
            <a:extLst>
              <a:ext uri="{FF2B5EF4-FFF2-40B4-BE49-F238E27FC236}">
                <a16:creationId xmlns:a16="http://schemas.microsoft.com/office/drawing/2014/main" id="{2C216583-89AB-D60B-C51F-93559DB3F6D9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111" name="Rectangle: Rounded Corners 110">
              <a:extLst>
                <a:ext uri="{FF2B5EF4-FFF2-40B4-BE49-F238E27FC236}">
                  <a16:creationId xmlns:a16="http://schemas.microsoft.com/office/drawing/2014/main" id="{856D60AD-18AA-EB3F-BCE1-3CE8EB3900B9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2" name="Group 111">
              <a:extLst>
                <a:ext uri="{FF2B5EF4-FFF2-40B4-BE49-F238E27FC236}">
                  <a16:creationId xmlns:a16="http://schemas.microsoft.com/office/drawing/2014/main" id="{F9DA5BEA-8E5C-ED04-7059-18C205C540E2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113" name="Graphic 112" descr="Envelope with solid fill">
                <a:extLst>
                  <a:ext uri="{FF2B5EF4-FFF2-40B4-BE49-F238E27FC236}">
                    <a16:creationId xmlns:a16="http://schemas.microsoft.com/office/drawing/2014/main" id="{FC29AC5C-9E8B-F058-3ADA-8241DF40A61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3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4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114" name="TextBox 113">
                <a:extLst>
                  <a:ext uri="{FF2B5EF4-FFF2-40B4-BE49-F238E27FC236}">
                    <a16:creationId xmlns:a16="http://schemas.microsoft.com/office/drawing/2014/main" id="{B565A2AF-C6BE-CC7E-CE86-1111301F22C1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105" name="TextBox 104">
            <a:extLst>
              <a:ext uri="{FF2B5EF4-FFF2-40B4-BE49-F238E27FC236}">
                <a16:creationId xmlns:a16="http://schemas.microsoft.com/office/drawing/2014/main" id="{B2EADCDA-E0BE-9334-4960-083C290F969B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106" name="Group 105">
            <a:extLst>
              <a:ext uri="{FF2B5EF4-FFF2-40B4-BE49-F238E27FC236}">
                <a16:creationId xmlns:a16="http://schemas.microsoft.com/office/drawing/2014/main" id="{1DB8C6EB-CC8D-1510-1EF7-27E8EA5AA892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107" name="Rectangle: Rounded Corners 106">
              <a:extLst>
                <a:ext uri="{FF2B5EF4-FFF2-40B4-BE49-F238E27FC236}">
                  <a16:creationId xmlns:a16="http://schemas.microsoft.com/office/drawing/2014/main" id="{F4B6CD96-9438-1736-5361-3F423B5BDA41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08" name="Group 107">
              <a:extLst>
                <a:ext uri="{FF2B5EF4-FFF2-40B4-BE49-F238E27FC236}">
                  <a16:creationId xmlns:a16="http://schemas.microsoft.com/office/drawing/2014/main" id="{F3B1F710-62F1-766B-4310-1D5A110F7B9C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109" name="Graphic 108" descr="Open folder with solid fill">
                <a:extLst>
                  <a:ext uri="{FF2B5EF4-FFF2-40B4-BE49-F238E27FC236}">
                    <a16:creationId xmlns:a16="http://schemas.microsoft.com/office/drawing/2014/main" id="{BD142601-A6CB-D1A8-B877-C758C2DE704D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5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6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110" name="TextBox 109">
                <a:extLst>
                  <a:ext uri="{FF2B5EF4-FFF2-40B4-BE49-F238E27FC236}">
                    <a16:creationId xmlns:a16="http://schemas.microsoft.com/office/drawing/2014/main" id="{A5511976-8900-DF0E-79B4-E2588A8959D9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542921</xdr:colOff>
      <xdr:row>8</xdr:row>
      <xdr:rowOff>42327</xdr:rowOff>
    </xdr:from>
    <xdr:to>
      <xdr:col>14</xdr:col>
      <xdr:colOff>447141</xdr:colOff>
      <xdr:row>23</xdr:row>
      <xdr:rowOff>55027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2C72E9-11DB-4EDD-A069-E70F23921F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585781</xdr:colOff>
      <xdr:row>23</xdr:row>
      <xdr:rowOff>148163</xdr:rowOff>
    </xdr:from>
    <xdr:to>
      <xdr:col>14</xdr:col>
      <xdr:colOff>437084</xdr:colOff>
      <xdr:row>39</xdr:row>
      <xdr:rowOff>12697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31F956D-EFE7-4498-A8A5-66058A519E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95779</xdr:colOff>
      <xdr:row>4</xdr:row>
      <xdr:rowOff>117919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611774A-8379-4987-B4D2-981DA17709F5}"/>
            </a:ext>
          </a:extLst>
        </xdr:cNvPr>
        <xdr:cNvGrpSpPr/>
      </xdr:nvGrpSpPr>
      <xdr:grpSpPr>
        <a:xfrm>
          <a:off x="0" y="0"/>
          <a:ext cx="3623839" cy="849439"/>
          <a:chOff x="4452408" y="2237447"/>
          <a:chExt cx="3777192" cy="841819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4F7C6FE9-CC14-BC1A-326A-303C0B806261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3E1A052A-DE7A-DB74-7749-E1A564614122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4" name="Rectangle: Rounded Corners 23">
              <a:extLst>
                <a:ext uri="{FF2B5EF4-FFF2-40B4-BE49-F238E27FC236}">
                  <a16:creationId xmlns:a16="http://schemas.microsoft.com/office/drawing/2014/main" id="{8E584A81-C3B5-E5AB-C264-120C48C60AF8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5" name="Graphic 24" descr="Users with solid fill">
              <a:extLst>
                <a:ext uri="{FF2B5EF4-FFF2-40B4-BE49-F238E27FC236}">
                  <a16:creationId xmlns:a16="http://schemas.microsoft.com/office/drawing/2014/main" id="{85EE6C9F-F574-9E94-EBD8-86FBA5037A3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E1E7352A-38FA-454B-D6C0-B54D99C1CD6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EAFD0501-0B08-CC49-F7D0-CE4D3A49E42F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E53E15E6-0CE3-392C-9189-5E0121E39D60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21" name="Rectangle: Rounded Corners 20">
              <a:extLst>
                <a:ext uri="{FF2B5EF4-FFF2-40B4-BE49-F238E27FC236}">
                  <a16:creationId xmlns:a16="http://schemas.microsoft.com/office/drawing/2014/main" id="{F9234A1B-45A5-3421-7D0C-FEF85FB51EB9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1472CF6F-379A-F8A7-0A9B-80FB705A1CA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3" name="Graphic 22" descr="Pen with solid fill">
              <a:extLst>
                <a:ext uri="{FF2B5EF4-FFF2-40B4-BE49-F238E27FC236}">
                  <a16:creationId xmlns:a16="http://schemas.microsoft.com/office/drawing/2014/main" id="{B72D41D5-8F49-17EB-08FF-59FA9422527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FAF12651-1821-7157-40A7-37D41B448165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D340EE7B-AF83-3576-C50F-ECF0D1EE5F1D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73ECF607-4A95-8B86-F3E6-587E75043AB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0" name="Graphic 19" descr="Repeat with solid fill">
              <a:extLst>
                <a:ext uri="{FF2B5EF4-FFF2-40B4-BE49-F238E27FC236}">
                  <a16:creationId xmlns:a16="http://schemas.microsoft.com/office/drawing/2014/main" id="{E717FAE1-176B-6FE1-D64C-F3F226D73DC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19D964A0-B1CA-525D-E21C-1A9325406525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04183679-F8C3-1A09-0241-4DD4453E45F5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07EEC2E5-5A73-11D9-EE13-D909DD6CB4B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7" name="Graphic 16" descr="Disk with solid fill">
              <a:extLst>
                <a:ext uri="{FF2B5EF4-FFF2-40B4-BE49-F238E27FC236}">
                  <a16:creationId xmlns:a16="http://schemas.microsoft.com/office/drawing/2014/main" id="{943A3366-2ADB-C07D-F562-1061B639004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18037884-C21C-860B-30E1-F7CD589FCC84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4296C152-0B95-A9DB-5029-CB2FA24265D0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3" name="Graphic 12" descr="Back with solid fill">
              <a:extLst>
                <a:ext uri="{FF2B5EF4-FFF2-40B4-BE49-F238E27FC236}">
                  <a16:creationId xmlns:a16="http://schemas.microsoft.com/office/drawing/2014/main" id="{25350CDE-087B-4ACF-CC88-B4FAAF00BEF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2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C64BC82E-9B4F-85D6-15B6-6449F47B50F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0</xdr:col>
      <xdr:colOff>0</xdr:colOff>
      <xdr:row>5</xdr:row>
      <xdr:rowOff>0</xdr:rowOff>
    </xdr:from>
    <xdr:to>
      <xdr:col>14</xdr:col>
      <xdr:colOff>480060</xdr:colOff>
      <xdr:row>7</xdr:row>
      <xdr:rowOff>31121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5079DA82-F86D-4AC1-BFCF-7AFDDC1FF997}"/>
            </a:ext>
          </a:extLst>
        </xdr:cNvPr>
        <xdr:cNvGrpSpPr/>
      </xdr:nvGrpSpPr>
      <xdr:grpSpPr>
        <a:xfrm>
          <a:off x="0" y="914400"/>
          <a:ext cx="12786360" cy="846461"/>
          <a:chOff x="0" y="17053560"/>
          <a:chExt cx="11932958" cy="846461"/>
        </a:xfrm>
      </xdr:grpSpPr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F447E9AF-5BDA-CEAE-CEB5-2921C265CA8C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9" name="Rectangle: Rounded Corners 48">
              <a:extLst>
                <a:ext uri="{FF2B5EF4-FFF2-40B4-BE49-F238E27FC236}">
                  <a16:creationId xmlns:a16="http://schemas.microsoft.com/office/drawing/2014/main" id="{5E8B2FC6-4082-01C6-2B92-816FD12F8D53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DC945124-AA8F-DED8-D6A5-A537D0B22D0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FD008CA1-B509-4B1F-BC6D-96AAF8A26E4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Model-TSX60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B55D4BBA-DDE4-B7C8-4B14-28BCD43E27C9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4" name="Rectangle: Rounded Corners 43">
              <a:extLst>
                <a:ext uri="{FF2B5EF4-FFF2-40B4-BE49-F238E27FC236}">
                  <a16:creationId xmlns:a16="http://schemas.microsoft.com/office/drawing/2014/main" id="{804D2F67-D32F-03CC-E65A-7B8BD80756A6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0D054400-6FAD-8A82-DF50-6CDF5CEC49D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E41A5313-6860-B479-2891-DAD0767515F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2DDDEF94-C0FC-CEE1-7F61-CD66E35DBBF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1,019,495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2B4ECF52-540A-BE87-5CBD-5716CCCA613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CAD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282F6C8F-FEF5-4F07-CA05-3FEDFFA50B62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31" name="Group 30">
              <a:extLst>
                <a:ext uri="{FF2B5EF4-FFF2-40B4-BE49-F238E27FC236}">
                  <a16:creationId xmlns:a16="http://schemas.microsoft.com/office/drawing/2014/main" id="{C4018B97-BE80-DDBE-A9AB-3B28D49A1CB7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3" name="Rectangle: Rounded Corners 32">
                <a:extLst>
                  <a:ext uri="{FF2B5EF4-FFF2-40B4-BE49-F238E27FC236}">
                    <a16:creationId xmlns:a16="http://schemas.microsoft.com/office/drawing/2014/main" id="{98B2B393-42E4-B7B1-3E75-A6EC4E49F415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98D1E2D2-A3E3-6F9D-F682-F193DB27B9F4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2" name="Graphic 41" descr="Clipboard Partially Checked with solid fill">
                  <a:extLst>
                    <a:ext uri="{FF2B5EF4-FFF2-40B4-BE49-F238E27FC236}">
                      <a16:creationId xmlns:a16="http://schemas.microsoft.com/office/drawing/2014/main" id="{108611C5-A353-8FAF-A234-7BC046DB6C3E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3" name="TextBox 42">
                  <a:extLst>
                    <a:ext uri="{FF2B5EF4-FFF2-40B4-BE49-F238E27FC236}">
                      <a16:creationId xmlns:a16="http://schemas.microsoft.com/office/drawing/2014/main" id="{2FF02F31-6C6A-29B2-FB72-381D02F46215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5" name="Group 34">
                <a:extLst>
                  <a:ext uri="{FF2B5EF4-FFF2-40B4-BE49-F238E27FC236}">
                    <a16:creationId xmlns:a16="http://schemas.microsoft.com/office/drawing/2014/main" id="{8A9C2B8E-F337-3005-ACC1-097A48B62DB7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9" name="Graphic 38" descr="Monthly calendar with solid fill">
                  <a:extLst>
                    <a:ext uri="{FF2B5EF4-FFF2-40B4-BE49-F238E27FC236}">
                      <a16:creationId xmlns:a16="http://schemas.microsoft.com/office/drawing/2014/main" id="{AD7779A1-63E0-0908-42EE-9DF9F17536EF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6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0" name="TextBox 39">
                  <a:extLst>
                    <a:ext uri="{FF2B5EF4-FFF2-40B4-BE49-F238E27FC236}">
                      <a16:creationId xmlns:a16="http://schemas.microsoft.com/office/drawing/2014/main" id="{775A3494-D1D1-C33C-1356-811C133F1910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A9A8EB87-2DF2-BCCC-9254-4AE7C39FFD22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6" name="Group 35">
                <a:extLst>
                  <a:ext uri="{FF2B5EF4-FFF2-40B4-BE49-F238E27FC236}">
                    <a16:creationId xmlns:a16="http://schemas.microsoft.com/office/drawing/2014/main" id="{C5C9C109-E1CD-49A9-D3BD-39A819674B83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7" name="Picture 36" descr="Single gear with solid fill">
                  <a:extLst>
                    <a:ext uri="{FF2B5EF4-FFF2-40B4-BE49-F238E27FC236}">
                      <a16:creationId xmlns:a16="http://schemas.microsoft.com/office/drawing/2014/main" id="{3D637A64-B700-887D-1A32-C1DE682C36E6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7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4BF23E69-9AD9-5546-F86C-B0D1408E6ED2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ACEF9AE7-A53B-1D8A-09E3-E3D635C88F7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absolute">
    <xdr:from>
      <xdr:col>4</xdr:col>
      <xdr:colOff>121920</xdr:colOff>
      <xdr:row>0</xdr:row>
      <xdr:rowOff>22860</xdr:rowOff>
    </xdr:from>
    <xdr:to>
      <xdr:col>6</xdr:col>
      <xdr:colOff>384691</xdr:colOff>
      <xdr:row>4</xdr:row>
      <xdr:rowOff>113448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0565BB4E-40FB-45E3-870D-B5039EEE4BC7}"/>
            </a:ext>
          </a:extLst>
        </xdr:cNvPr>
        <xdr:cNvGrpSpPr/>
      </xdr:nvGrpSpPr>
      <xdr:grpSpPr>
        <a:xfrm>
          <a:off x="3649980" y="22860"/>
          <a:ext cx="2259211" cy="822108"/>
          <a:chOff x="11113888" y="12519660"/>
          <a:chExt cx="2259211" cy="822108"/>
        </a:xfrm>
      </xdr:grpSpPr>
      <xdr:sp macro="" textlink="">
        <xdr:nvSpPr>
          <xdr:cNvPr id="53" name="Rectangle: Rounded Corners 52">
            <a:extLst>
              <a:ext uri="{FF2B5EF4-FFF2-40B4-BE49-F238E27FC236}">
                <a16:creationId xmlns:a16="http://schemas.microsoft.com/office/drawing/2014/main" id="{985CA312-C63F-CA87-2DBA-00F44595B83E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4" name="Group 53">
            <a:extLst>
              <a:ext uri="{FF2B5EF4-FFF2-40B4-BE49-F238E27FC236}">
                <a16:creationId xmlns:a16="http://schemas.microsoft.com/office/drawing/2014/main" id="{717BE365-D8C3-EE58-FF3D-0AEBF5C452FC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6" name="Rectangle: Rounded Corners 65">
              <a:extLst>
                <a:ext uri="{FF2B5EF4-FFF2-40B4-BE49-F238E27FC236}">
                  <a16:creationId xmlns:a16="http://schemas.microsoft.com/office/drawing/2014/main" id="{688AECB2-E59B-9A8E-9F7B-BDB722CE0849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6258922F-4BD4-C39B-FD49-FFD421CE16AE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8" name="TextBox 67">
                <a:extLst>
                  <a:ext uri="{FF2B5EF4-FFF2-40B4-BE49-F238E27FC236}">
                    <a16:creationId xmlns:a16="http://schemas.microsoft.com/office/drawing/2014/main" id="{D72CF84C-F089-AE89-69F2-3026D0810D3F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9" name="Graphic 68" descr="World with solid fill">
                <a:extLst>
                  <a:ext uri="{FF2B5EF4-FFF2-40B4-BE49-F238E27FC236}">
                    <a16:creationId xmlns:a16="http://schemas.microsoft.com/office/drawing/2014/main" id="{C896BBBF-DCC9-F49C-9FDA-755D2F5220BF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309C49EC-7321-AB71-E4D9-2327E0BD98DE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1FAF5B93-D982-6183-0D49-655CE184EEA3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3" name="Group 62">
              <a:extLst>
                <a:ext uri="{FF2B5EF4-FFF2-40B4-BE49-F238E27FC236}">
                  <a16:creationId xmlns:a16="http://schemas.microsoft.com/office/drawing/2014/main" id="{7E8B0082-F2E1-4184-9A12-82928F04D2EB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4" name="Graphic 63" descr="Envelope with solid fill">
                <a:extLst>
                  <a:ext uri="{FF2B5EF4-FFF2-40B4-BE49-F238E27FC236}">
                    <a16:creationId xmlns:a16="http://schemas.microsoft.com/office/drawing/2014/main" id="{D94819CE-AA31-A534-E15A-F9A7EE1921D5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5" name="TextBox 64">
                <a:extLst>
                  <a:ext uri="{FF2B5EF4-FFF2-40B4-BE49-F238E27FC236}">
                    <a16:creationId xmlns:a16="http://schemas.microsoft.com/office/drawing/2014/main" id="{FF3C6B2C-E326-9FDA-1BF8-5EB3D18CD963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C92A46E6-01D0-0029-D25B-69C920C302C7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7" name="Group 56">
            <a:extLst>
              <a:ext uri="{FF2B5EF4-FFF2-40B4-BE49-F238E27FC236}">
                <a16:creationId xmlns:a16="http://schemas.microsoft.com/office/drawing/2014/main" id="{98A49A49-81C1-27DD-A06C-CCE40B14AA12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8" name="Rectangle: Rounded Corners 57">
              <a:extLst>
                <a:ext uri="{FF2B5EF4-FFF2-40B4-BE49-F238E27FC236}">
                  <a16:creationId xmlns:a16="http://schemas.microsoft.com/office/drawing/2014/main" id="{827FF72D-1979-BAC1-5399-22BC4A5026B2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7E5A5396-2565-875C-F4C5-506BD400ECB1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60" name="Graphic 59" descr="Open folder with solid fill">
                <a:extLst>
                  <a:ext uri="{FF2B5EF4-FFF2-40B4-BE49-F238E27FC236}">
                    <a16:creationId xmlns:a16="http://schemas.microsoft.com/office/drawing/2014/main" id="{0871B73A-D7CA-37BC-BBFB-FBE622397F6B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2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3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61" name="TextBox 60">
                <a:extLst>
                  <a:ext uri="{FF2B5EF4-FFF2-40B4-BE49-F238E27FC236}">
                    <a16:creationId xmlns:a16="http://schemas.microsoft.com/office/drawing/2014/main" id="{1C921200-835B-C8D2-9D62-97C73153659A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26454</xdr:colOff>
      <xdr:row>0</xdr:row>
      <xdr:rowOff>31752</xdr:rowOff>
    </xdr:from>
    <xdr:to>
      <xdr:col>1</xdr:col>
      <xdr:colOff>3158063</xdr:colOff>
      <xdr:row>4</xdr:row>
      <xdr:rowOff>153904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B252148-AEE7-44A8-9346-BD50404F29B2}"/>
            </a:ext>
          </a:extLst>
        </xdr:cNvPr>
        <xdr:cNvGrpSpPr/>
      </xdr:nvGrpSpPr>
      <xdr:grpSpPr>
        <a:xfrm>
          <a:off x="26454" y="31752"/>
          <a:ext cx="3756449" cy="853672"/>
          <a:chOff x="4452408" y="2237447"/>
          <a:chExt cx="3777192" cy="841819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994A7DA5-9BEB-5EA8-8082-B59C9AC4E6F2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3AC65375-B3FB-4080-7606-9496F5F7693B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2" name="Rectangle: Rounded Corners 21">
              <a:extLst>
                <a:ext uri="{FF2B5EF4-FFF2-40B4-BE49-F238E27FC236}">
                  <a16:creationId xmlns:a16="http://schemas.microsoft.com/office/drawing/2014/main" id="{FBB9231F-3789-4F38-3AA8-7BF95DD9FEA4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3" name="Graphic 22" descr="Users with solid fill">
              <a:extLst>
                <a:ext uri="{FF2B5EF4-FFF2-40B4-BE49-F238E27FC236}">
                  <a16:creationId xmlns:a16="http://schemas.microsoft.com/office/drawing/2014/main" id="{328B630C-5C76-0214-F326-9B7E375468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67CAEB8D-773A-1DBA-4BCF-62907FC7F13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E5DA9BF2-B09B-E651-BB1B-03FA33072644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9ABCE35D-46FC-9F6B-04D2-5DE095BC82C4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561CB3DA-5ED4-AC2B-15F5-9F0376478286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02B20092-A62B-3D97-1245-5BDBD4382D6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1" name="Graphic 20" descr="Pen with solid fill">
              <a:extLst>
                <a:ext uri="{FF2B5EF4-FFF2-40B4-BE49-F238E27FC236}">
                  <a16:creationId xmlns:a16="http://schemas.microsoft.com/office/drawing/2014/main" id="{C7205435-EFD3-DF85-26D6-37A75F93080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4D9E4379-14FF-9FDD-C872-208FCD2C2E00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02BACCE0-B4DA-F52A-B2CA-BF6563052B7A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16085792-9BDD-AB08-8B72-219534358F9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Repeat with solid fill">
              <a:extLst>
                <a:ext uri="{FF2B5EF4-FFF2-40B4-BE49-F238E27FC236}">
                  <a16:creationId xmlns:a16="http://schemas.microsoft.com/office/drawing/2014/main" id="{582E9F39-0D86-7770-3103-54960AEA542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260810E4-D371-AAA7-CBFB-EF9FD2FAC419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EF749659-5751-57AC-2E48-A0B9F01B7C90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BD796C1C-2253-5C8E-24AE-772B2AA2F2F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5" name="Graphic 14" descr="Disk with solid fill">
              <a:extLst>
                <a:ext uri="{FF2B5EF4-FFF2-40B4-BE49-F238E27FC236}">
                  <a16:creationId xmlns:a16="http://schemas.microsoft.com/office/drawing/2014/main" id="{71F7D962-2659-E9C2-F2DF-34CD7AB0585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D9C50D77-17D0-CA05-9A53-EDF101255EC6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C7FCB0E5-311F-1B5D-1BA9-D12A0475B753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1" name="Graphic 10" descr="Back with solid fill">
              <a:extLst>
                <a:ext uri="{FF2B5EF4-FFF2-40B4-BE49-F238E27FC236}">
                  <a16:creationId xmlns:a16="http://schemas.microsoft.com/office/drawing/2014/main" id="{6B4C6BE8-BC50-264A-23BA-0BE6CE464B2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D3AE88B8-16B0-56A2-282E-1482BEADF08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5</xdr:row>
      <xdr:rowOff>0</xdr:rowOff>
    </xdr:from>
    <xdr:to>
      <xdr:col>6</xdr:col>
      <xdr:colOff>274358</xdr:colOff>
      <xdr:row>7</xdr:row>
      <xdr:rowOff>31121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E0FB0C46-3ABF-4B3A-8E61-D056B6E14926}"/>
            </a:ext>
          </a:extLst>
        </xdr:cNvPr>
        <xdr:cNvGrpSpPr/>
      </xdr:nvGrpSpPr>
      <xdr:grpSpPr>
        <a:xfrm>
          <a:off x="0" y="914400"/>
          <a:ext cx="11932958" cy="846461"/>
          <a:chOff x="0" y="17053560"/>
          <a:chExt cx="11932958" cy="846461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418D8737-B2D2-818E-88F8-69DE8CEA95B4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7" name="Rectangle: Rounded Corners 46">
              <a:extLst>
                <a:ext uri="{FF2B5EF4-FFF2-40B4-BE49-F238E27FC236}">
                  <a16:creationId xmlns:a16="http://schemas.microsoft.com/office/drawing/2014/main" id="{5660B4D3-0B27-C79B-1255-5C283399CFE7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A4B5FC8C-A69E-DF0E-F978-F89474788AD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72EEC2B8-B036-96B1-60EB-1F6DFAE8494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Model-TSX60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A5AF29A8-4BC7-BA56-369D-E19F010955FE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7D197459-5242-9851-53B1-0E80794EE184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A3973FFC-DA43-092C-DE65-74C33B01501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BCC2EE43-0383-A9A1-DEC4-A30F7801C78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8FEF4CDC-C2BB-34A2-34C5-AAF0A19D29B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1,019,495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A9E1343F-1495-0906-B333-87E57BBB656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CAD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452E1E61-A44F-B1A0-02F7-B242CE21B25E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1C0AA129-6306-BEF4-2447-40EBFCCF577F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1" name="Rectangle: Rounded Corners 30">
                <a:extLst>
                  <a:ext uri="{FF2B5EF4-FFF2-40B4-BE49-F238E27FC236}">
                    <a16:creationId xmlns:a16="http://schemas.microsoft.com/office/drawing/2014/main" id="{D8F46488-6F19-EEFF-59CD-181D9D227EF5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2" name="Group 31">
                <a:extLst>
                  <a:ext uri="{FF2B5EF4-FFF2-40B4-BE49-F238E27FC236}">
                    <a16:creationId xmlns:a16="http://schemas.microsoft.com/office/drawing/2014/main" id="{7057853D-4226-588C-4FC0-E2B53B25A789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0" name="Graphic 39" descr="Clipboard Partially Checked with solid fill">
                  <a:extLst>
                    <a:ext uri="{FF2B5EF4-FFF2-40B4-BE49-F238E27FC236}">
                      <a16:creationId xmlns:a16="http://schemas.microsoft.com/office/drawing/2014/main" id="{69F4D34C-27F7-6AFF-DD96-34A977015E46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1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2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8C74D03C-17F2-6D73-5190-D160959DA8F3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3" name="Group 32">
                <a:extLst>
                  <a:ext uri="{FF2B5EF4-FFF2-40B4-BE49-F238E27FC236}">
                    <a16:creationId xmlns:a16="http://schemas.microsoft.com/office/drawing/2014/main" id="{49157DBE-511A-BC63-DE09-237EA9A96C60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7" name="Graphic 36" descr="Monthly calendar with solid fill">
                  <a:extLst>
                    <a:ext uri="{FF2B5EF4-FFF2-40B4-BE49-F238E27FC236}">
                      <a16:creationId xmlns:a16="http://schemas.microsoft.com/office/drawing/2014/main" id="{5EDC2710-9C5B-6CBF-8533-56D549296CBB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7EF5113B-0005-B8B1-F345-D1C330CD3FF6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39" name="TextBox 38">
                  <a:extLst>
                    <a:ext uri="{FF2B5EF4-FFF2-40B4-BE49-F238E27FC236}">
                      <a16:creationId xmlns:a16="http://schemas.microsoft.com/office/drawing/2014/main" id="{A593C3C8-56FE-2157-7595-8EDCA582E81F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8BDF9CE0-C72F-AC0C-3125-6D51E2D79BB9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5" name="Picture 34" descr="Single gear with solid fill">
                  <a:extLst>
                    <a:ext uri="{FF2B5EF4-FFF2-40B4-BE49-F238E27FC236}">
                      <a16:creationId xmlns:a16="http://schemas.microsoft.com/office/drawing/2014/main" id="{7D4046B9-721A-4081-DBC5-2283A1F098EC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6" name="TextBox 35">
                  <a:extLst>
                    <a:ext uri="{FF2B5EF4-FFF2-40B4-BE49-F238E27FC236}">
                      <a16:creationId xmlns:a16="http://schemas.microsoft.com/office/drawing/2014/main" id="{9F19AEEE-4C5A-FED9-D26E-832A8F5942D1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23A68D43-7F0A-CD3D-50B9-85149C70747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oneCell">
    <xdr:from>
      <xdr:col>1</xdr:col>
      <xdr:colOff>3177540</xdr:colOff>
      <xdr:row>0</xdr:row>
      <xdr:rowOff>38100</xdr:rowOff>
    </xdr:from>
    <xdr:to>
      <xdr:col>1</xdr:col>
      <xdr:colOff>5436751</xdr:colOff>
      <xdr:row>4</xdr:row>
      <xdr:rowOff>128688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D2F5D8B7-672B-4BF9-BEF1-04447BE8FE87}"/>
            </a:ext>
          </a:extLst>
        </xdr:cNvPr>
        <xdr:cNvGrpSpPr/>
      </xdr:nvGrpSpPr>
      <xdr:grpSpPr>
        <a:xfrm>
          <a:off x="3802380" y="38100"/>
          <a:ext cx="2259211" cy="822108"/>
          <a:chOff x="11113888" y="12519660"/>
          <a:chExt cx="2259211" cy="822108"/>
        </a:xfrm>
      </xdr:grpSpPr>
      <xdr:sp macro="" textlink="">
        <xdr:nvSpPr>
          <xdr:cNvPr id="51" name="Rectangle: Rounded Corners 50">
            <a:extLst>
              <a:ext uri="{FF2B5EF4-FFF2-40B4-BE49-F238E27FC236}">
                <a16:creationId xmlns:a16="http://schemas.microsoft.com/office/drawing/2014/main" id="{0895C8C9-27DA-33A7-BE18-F3820FE5D80A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457E7D2A-D309-C149-C4ED-473E9A5EDB62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4" name="Rectangle: Rounded Corners 63">
              <a:extLst>
                <a:ext uri="{FF2B5EF4-FFF2-40B4-BE49-F238E27FC236}">
                  <a16:creationId xmlns:a16="http://schemas.microsoft.com/office/drawing/2014/main" id="{3264F730-4EB1-D590-48AF-79CF4B49EF79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96901126-1695-B0CD-F3DC-6A075F7CBF8A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6" name="TextBox 65">
                <a:extLst>
                  <a:ext uri="{FF2B5EF4-FFF2-40B4-BE49-F238E27FC236}">
                    <a16:creationId xmlns:a16="http://schemas.microsoft.com/office/drawing/2014/main" id="{E3AA7B6D-943E-675A-1B64-71BB1BDC75E9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7" name="Graphic 66" descr="World with solid fill">
                <a:extLst>
                  <a:ext uri="{FF2B5EF4-FFF2-40B4-BE49-F238E27FC236}">
                    <a16:creationId xmlns:a16="http://schemas.microsoft.com/office/drawing/2014/main" id="{4EB4B4C1-0F7E-3469-98FE-A72BDFEEFD9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6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7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776174A8-F559-0113-9B7C-2A24E08EB43A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0" name="Rectangle: Rounded Corners 59">
              <a:extLst>
                <a:ext uri="{FF2B5EF4-FFF2-40B4-BE49-F238E27FC236}">
                  <a16:creationId xmlns:a16="http://schemas.microsoft.com/office/drawing/2014/main" id="{54F5415F-E124-9EBA-2370-C24DAEF3BADB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1" name="Group 60">
              <a:extLst>
                <a:ext uri="{FF2B5EF4-FFF2-40B4-BE49-F238E27FC236}">
                  <a16:creationId xmlns:a16="http://schemas.microsoft.com/office/drawing/2014/main" id="{2D22505E-D1AE-A6C4-6A68-159352D81293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2" name="Graphic 61" descr="Envelope with solid fill">
                <a:extLst>
                  <a:ext uri="{FF2B5EF4-FFF2-40B4-BE49-F238E27FC236}">
                    <a16:creationId xmlns:a16="http://schemas.microsoft.com/office/drawing/2014/main" id="{BBFF0DD9-15B6-9DDC-26F1-AFAE8E6D9BB9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3" name="TextBox 62">
                <a:extLst>
                  <a:ext uri="{FF2B5EF4-FFF2-40B4-BE49-F238E27FC236}">
                    <a16:creationId xmlns:a16="http://schemas.microsoft.com/office/drawing/2014/main" id="{E86E50F1-4BF8-E8F5-A104-B57235FAD6FE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065FA0D7-6808-3D01-C896-EEE832305246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841E4323-490D-FA51-5297-EE4980B008D3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CA740A1B-D06B-B7AF-BDED-9491B3EC637B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D2F7594C-A020-FC61-F6F3-0303462B4D4B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58" name="Graphic 57" descr="Open folder with solid fill">
                <a:extLst>
                  <a:ext uri="{FF2B5EF4-FFF2-40B4-BE49-F238E27FC236}">
                    <a16:creationId xmlns:a16="http://schemas.microsoft.com/office/drawing/2014/main" id="{C0FD52FF-4E1D-7892-82DA-0F24ADF3E49E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59" name="TextBox 58">
                <a:extLst>
                  <a:ext uri="{FF2B5EF4-FFF2-40B4-BE49-F238E27FC236}">
                    <a16:creationId xmlns:a16="http://schemas.microsoft.com/office/drawing/2014/main" id="{29D60BCF-7F4F-F5A6-34D1-B231534E8DE8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262DDE7-8BF6-494C-8AC6-8DC2984A2AAF}" name="UI_Table" displayName="UI_Table" ref="A10:P71" totalsRowCount="1" headerRowDxfId="75" dataDxfId="74" totalsRowDxfId="73">
  <autoFilter ref="A10:P70" xr:uid="{D0390448-CACD-4586-877D-BD90B59798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FB1F5E37-8428-4284-A955-9A6AED79AA27}" name="Symbol" dataDxfId="72" totalsRowDxfId="71"/>
    <tableColumn id="2" xr3:uid="{CF70CA2E-A9A8-46D3-9491-BD78A9B204C9}" name="Name" dataDxfId="70" totalsRowDxfId="69"/>
    <tableColumn id="3" xr3:uid="{60420764-4CE9-4816-998A-2B6796CDB504}" name="Weight" totalsRowFunction="sum" dataDxfId="68" totalsRowDxfId="67"/>
    <tableColumn id="4" xr3:uid="{7373CE02-8FB5-4457-8384-82938EBACBAE}" name="Min" totalsRowFunction="sum" dataDxfId="66" totalsRowDxfId="65"/>
    <tableColumn id="5" xr3:uid="{732AA8E3-23CD-445E-8C1F-F59C82558663}" name="Max" totalsRowFunction="sum" dataDxfId="64" totalsRowDxfId="63"/>
    <tableColumn id="22" xr3:uid="{2427DAB5-C606-46F6-A29C-2134C1F894E1}" name="Mix" totalsRowFunction="sum" dataDxfId="62" totalsRowDxfId="61"/>
    <tableColumn id="7" xr3:uid="{F0841706-04B7-4C5C-BF93-677BC30CC6F1}" name="Adjust" totalsRowFunction="sum" dataDxfId="60" totalsRowDxfId="59"/>
    <tableColumn id="14" xr3:uid="{45C009BF-38EC-41FB-9D81-12D404CB3FD6}" name="Signal" dataDxfId="58" totalsRowDxfId="57"/>
    <tableColumn id="18" xr3:uid="{66E49ABE-A76C-458A-A4ED-96BEF4936442}" name="ExpR" totalsRowFunction="sum" dataDxfId="56" totalsRowDxfId="55"/>
    <tableColumn id="9" xr3:uid="{C93FEDD8-3FEA-4CF6-A047-760470AE3196}" name="Risk" totalsRowFunction="sum" dataDxfId="54" totalsRowDxfId="53"/>
    <tableColumn id="17" xr3:uid="{941BBD63-14D1-46CF-B725-2BFC996B2E52}" name="Sharpe" totalsRowFunction="sum" dataDxfId="52" totalsRowDxfId="51"/>
    <tableColumn id="10" xr3:uid="{2FDCF060-E5F5-47CB-8A3E-749050B59145}" name="Alpha" totalsRowFunction="sum" dataDxfId="50" totalsRowDxfId="49"/>
    <tableColumn id="19" xr3:uid="{ABF7F5F7-0531-4D19-9A80-1BEDA8D5BAE4}" name="Beta" totalsRowFunction="sum" dataDxfId="48" totalsRowDxfId="47"/>
    <tableColumn id="20" xr3:uid="{4381FAEF-7FE3-4D0B-872B-F3FE2B9C5A02}" name="Correl" totalsRowFunction="sum" dataDxfId="46" totalsRowDxfId="45"/>
    <tableColumn id="11" xr3:uid="{DF67D844-579F-4714-909A-087BB0F97494}" name="ActR" totalsRowFunction="sum" dataDxfId="44" totalsRowDxfId="43"/>
    <tableColumn id="13" xr3:uid="{0ED62F7A-2AED-4C45-9868-566D524F752D}" name="vs Bmk" totalsRowFunction="sum" dataDxfId="42" totalsRowDxfId="4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70464C5-007B-4065-A322-551AC6498B47}" name="Table40" displayName="Table40" ref="R10:V18" headerRowDxfId="40" dataDxfId="39" totalsRowDxfId="38">
  <autoFilter ref="R10:V18" xr:uid="{E67155BB-21B7-47B9-A7A7-1D5D01AA559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EFA4856-8360-4105-8B00-7D3D22B03C08}" name="Measure" totalsRowLabel="Total" dataDxfId="37" totalsRowDxfId="36"/>
    <tableColumn id="2" xr3:uid="{AC6FE0B9-F1D0-42D7-A127-2A1C16807468}" name="Current" dataDxfId="35" totalsRowDxfId="34"/>
    <tableColumn id="3" xr3:uid="{6E10E8A3-6A7A-41ED-99D4-291A47C53202}" name="Target" dataDxfId="33" totalsRowDxfId="32"/>
    <tableColumn id="4" xr3:uid="{EC6BF8EF-49D5-49CF-9A4D-719E67DE0999}" name="Var" dataDxfId="31" totalsRowDxfId="30"/>
    <tableColumn id="5" xr3:uid="{BCFC082F-54CA-47DF-A504-9A3DC952614A}" name="Signal" totalsRowFunction="count" dataDxfId="29" totalsRowDxfId="28">
      <calculatedColumnFormula>U11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66A80A3-CFEA-413D-B683-D378913C7CDF}" name="Table9" displayName="Table9" ref="R20:V23" totalsRowShown="0" headerRowDxfId="27" dataDxfId="26">
  <autoFilter ref="R20:V23" xr:uid="{3B001464-FCC2-46A3-A13E-1825DA050FD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0A809CF-A168-49A5-A6D3-D258A6BED4C8}" name="Asset" dataDxfId="25"/>
    <tableColumn id="2" xr3:uid="{6EADD184-5E7C-4D17-A67E-27D5E4069025}" name="Current" dataDxfId="24"/>
    <tableColumn id="3" xr3:uid="{7F53EC08-8852-4F42-9503-87733E0A45F4}" name="Target" dataDxfId="23"/>
    <tableColumn id="4" xr3:uid="{26D0DFBB-4BDF-4F31-9155-FE40CB5C16E2}" name="Var" dataDxfId="22">
      <calculatedColumnFormula>(T21-S21)*100</calculatedColumnFormula>
    </tableColumn>
    <tableColumn id="5" xr3:uid="{495798C1-4CB6-40F1-87E2-E20B6C2147EF}" name="Signal" dataDxfId="21">
      <calculatedColumnFormula>Table9[[#This Row],[Var]]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F98895-9F69-4627-B11B-170EF57D5A51}" name="UI_TablePH" displayName="UI_TablePH" ref="A11:I71" totalsRowCount="1" headerRowDxfId="20" dataDxfId="19" totalsRowDxfId="18">
  <autoFilter ref="A11:I70" xr:uid="{4270C9CF-1A7B-4611-8995-BFC238C06A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530E3DA5-935C-4ABF-B743-E0AD129DF668}" name="Account" dataDxfId="17" totalsRowDxfId="16"/>
    <tableColumn id="2" xr3:uid="{201C96D7-638F-433B-8EBE-BFD5901A2774}" name="AssetType" dataDxfId="15" totalsRowDxfId="14"/>
    <tableColumn id="3" xr3:uid="{25BF57C6-86BA-41DC-8DE3-59261BF69418}" name="Symbol" dataDxfId="13" totalsRowDxfId="12"/>
    <tableColumn id="4" xr3:uid="{1D06A6C1-1BEA-4E11-A64A-62F8F5933E1F}" name="Mix" totalsRowFunction="sum" dataDxfId="11" totalsRowDxfId="10"/>
    <tableColumn id="5" xr3:uid="{879FAA65-9082-40C9-A54F-596E1DC98740}" name="MV Shares" dataDxfId="9" totalsRowDxfId="8"/>
    <tableColumn id="6" xr3:uid="{84062668-6E32-4983-88E5-59064A50A0E3}" name="MV" totalsRowFunction="sum" dataDxfId="7" totalsRowDxfId="6"/>
    <tableColumn id="7" xr3:uid="{2F99085C-50E5-493A-85D8-35B39FB2717A}" name="BV" totalsRowFunction="sum" dataDxfId="5" totalsRowDxfId="4"/>
    <tableColumn id="8" xr3:uid="{BA357987-301E-4B00-875C-E834AB25218E}" name="MV +/- BV" totalsRowFunction="sum" dataDxfId="3" totalsRowDxfId="2"/>
    <tableColumn id="9" xr3:uid="{7990CBE3-D0F5-4421-8909-8F5312E83750}" name="MV +/- BV%" totalsRowFunction="custom" dataDxfId="1" totalsRowDxfId="0">
      <totalsRowFormula>UI_TablePH[[#Totals],[MV +/- BV]]/UI_TablePH[[#Totals],[BV]]</totalsRow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57BA2-8781-4325-A85F-D145541FBCF8}">
  <sheetPr codeName="Sheet18">
    <pageSetUpPr fitToPage="1"/>
  </sheetPr>
  <dimension ref="A1:AN74"/>
  <sheetViews>
    <sheetView showGridLines="0" showRowColHeaders="0" tabSelected="1" zoomScale="90" zoomScaleNormal="90" workbookViewId="0">
      <pane ySplit="7" topLeftCell="A8" activePane="bottomLeft" state="frozen"/>
      <selection activeCell="B23" sqref="B23"/>
      <selection pane="bottomLeft" activeCell="G15" sqref="G15"/>
    </sheetView>
  </sheetViews>
  <sheetFormatPr defaultColWidth="9.109375" defaultRowHeight="14.4" x14ac:dyDescent="0.3"/>
  <cols>
    <col min="1" max="1" width="9.77734375" customWidth="1"/>
    <col min="2" max="2" width="30.5546875" bestFit="1" customWidth="1"/>
    <col min="3" max="7" width="8.109375" customWidth="1"/>
    <col min="8" max="8" width="10.5546875" customWidth="1"/>
    <col min="9" max="10" width="9.5546875" customWidth="1"/>
    <col min="11" max="11" width="9.5546875" style="9" customWidth="1"/>
    <col min="12" max="12" width="9.5546875" style="19" customWidth="1"/>
    <col min="13" max="16" width="9.5546875" customWidth="1"/>
    <col min="17" max="17" width="2.5546875" customWidth="1"/>
    <col min="18" max="19" width="11.77734375" customWidth="1"/>
    <col min="20" max="20" width="11.77734375" style="20" customWidth="1"/>
    <col min="21" max="21" width="11.77734375" style="9" customWidth="1"/>
    <col min="22" max="22" width="11.77734375" style="21" customWidth="1"/>
    <col min="23" max="23" width="8.88671875" bestFit="1" customWidth="1"/>
    <col min="24" max="24" width="7.88671875" bestFit="1" customWidth="1"/>
    <col min="25" max="25" width="7.21875" style="22" bestFit="1" customWidth="1"/>
    <col min="26" max="26" width="7.44140625" bestFit="1" customWidth="1"/>
    <col min="27" max="27" width="13.44140625" bestFit="1" customWidth="1"/>
    <col min="28" max="28" width="16.109375" style="23" bestFit="1" customWidth="1"/>
    <col min="29" max="29" width="11.5546875" style="23" customWidth="1"/>
    <col min="30" max="30" width="12.44140625" bestFit="1" customWidth="1"/>
    <col min="31" max="31" width="13.5546875" customWidth="1"/>
    <col min="32" max="32" width="10.88671875" customWidth="1"/>
    <col min="33" max="33" width="10" customWidth="1"/>
    <col min="34" max="35" width="9.77734375" customWidth="1"/>
    <col min="36" max="36" width="17.44140625" bestFit="1" customWidth="1"/>
    <col min="37" max="37" width="9.77734375" customWidth="1"/>
    <col min="38" max="38" width="13" bestFit="1" customWidth="1"/>
    <col min="39" max="39" width="17.44140625" bestFit="1" customWidth="1"/>
    <col min="40" max="40" width="11.21875" bestFit="1" customWidth="1"/>
    <col min="41" max="41" width="10.77734375" bestFit="1" customWidth="1"/>
    <col min="42" max="42" width="10.77734375" customWidth="1"/>
    <col min="43" max="45" width="10.6640625" customWidth="1"/>
  </cols>
  <sheetData>
    <row r="1" spans="1:40" x14ac:dyDescent="0.3">
      <c r="AB1"/>
      <c r="AC1"/>
    </row>
    <row r="2" spans="1:40" x14ac:dyDescent="0.3">
      <c r="T2"/>
      <c r="U2"/>
      <c r="V2"/>
      <c r="AB2"/>
      <c r="AC2"/>
    </row>
    <row r="3" spans="1:40" x14ac:dyDescent="0.3">
      <c r="T3"/>
      <c r="U3"/>
      <c r="AB3"/>
      <c r="AC3"/>
    </row>
    <row r="4" spans="1:40" x14ac:dyDescent="0.3">
      <c r="K4"/>
      <c r="L4"/>
      <c r="T4"/>
      <c r="U4"/>
      <c r="Y4"/>
      <c r="AB4"/>
      <c r="AC4"/>
    </row>
    <row r="5" spans="1:40" x14ac:dyDescent="0.3">
      <c r="K5"/>
      <c r="L5"/>
      <c r="T5"/>
      <c r="U5"/>
      <c r="V5"/>
      <c r="Y5"/>
      <c r="AB5"/>
      <c r="AC5"/>
    </row>
    <row r="6" spans="1:40" ht="40.049999999999997" customHeight="1" x14ac:dyDescent="0.3">
      <c r="K6"/>
      <c r="L6"/>
      <c r="T6"/>
      <c r="U6"/>
      <c r="V6"/>
      <c r="Y6"/>
      <c r="AB6"/>
      <c r="AC6"/>
    </row>
    <row r="7" spans="1:40" ht="25.05" customHeight="1" x14ac:dyDescent="0.3">
      <c r="K7"/>
      <c r="L7"/>
      <c r="T7"/>
      <c r="U7"/>
      <c r="V7"/>
      <c r="Y7"/>
      <c r="AB7"/>
      <c r="AC7"/>
    </row>
    <row r="8" spans="1:40" ht="15" thickBot="1" x14ac:dyDescent="0.35">
      <c r="H8" s="9"/>
      <c r="I8" s="19"/>
      <c r="J8" s="19"/>
      <c r="K8"/>
      <c r="L8"/>
      <c r="Q8" s="20"/>
      <c r="R8" s="9"/>
      <c r="T8"/>
      <c r="U8"/>
      <c r="V8"/>
      <c r="Y8"/>
      <c r="AC8"/>
      <c r="AG8" s="12"/>
      <c r="AH8" s="12"/>
      <c r="AI8" s="12"/>
      <c r="AJ8" s="12"/>
      <c r="AK8" s="12"/>
      <c r="AL8" s="12"/>
      <c r="AM8" s="12"/>
      <c r="AN8" s="12"/>
    </row>
    <row r="9" spans="1:40" ht="15" thickBot="1" x14ac:dyDescent="0.35">
      <c r="I9" s="42" t="s">
        <v>180</v>
      </c>
      <c r="J9" s="42"/>
      <c r="K9" s="42"/>
      <c r="L9" s="42"/>
      <c r="M9" s="42"/>
      <c r="N9" s="42"/>
      <c r="O9" s="42"/>
      <c r="P9" s="42"/>
      <c r="R9" s="43" t="s">
        <v>181</v>
      </c>
      <c r="S9" s="44"/>
      <c r="T9" s="44"/>
      <c r="U9" s="44"/>
      <c r="V9" s="45"/>
      <c r="Y9"/>
      <c r="AG9" s="11"/>
      <c r="AH9" s="14"/>
      <c r="AI9" s="24"/>
      <c r="AJ9" s="20"/>
      <c r="AK9" s="24"/>
      <c r="AL9" s="19"/>
      <c r="AM9" s="14"/>
      <c r="AN9" s="25"/>
    </row>
    <row r="10" spans="1:40" x14ac:dyDescent="0.3">
      <c r="A10" t="s">
        <v>112</v>
      </c>
      <c r="B10" t="s">
        <v>182</v>
      </c>
      <c r="C10" s="12" t="s">
        <v>183</v>
      </c>
      <c r="D10" s="26" t="s">
        <v>184</v>
      </c>
      <c r="E10" s="27" t="s">
        <v>185</v>
      </c>
      <c r="F10" s="28" t="s">
        <v>113</v>
      </c>
      <c r="G10" s="26" t="s">
        <v>186</v>
      </c>
      <c r="H10" s="29" t="s">
        <v>187</v>
      </c>
      <c r="I10" s="26" t="s">
        <v>188</v>
      </c>
      <c r="J10" s="26" t="s">
        <v>189</v>
      </c>
      <c r="K10" s="26" t="s">
        <v>190</v>
      </c>
      <c r="L10" s="26" t="s">
        <v>191</v>
      </c>
      <c r="M10" s="26" t="s">
        <v>192</v>
      </c>
      <c r="N10" s="26" t="s">
        <v>193</v>
      </c>
      <c r="O10" s="28" t="s">
        <v>194</v>
      </c>
      <c r="P10" s="28" t="s">
        <v>195</v>
      </c>
      <c r="R10" t="s">
        <v>196</v>
      </c>
      <c r="S10" s="12" t="s">
        <v>197</v>
      </c>
      <c r="T10" s="26" t="s">
        <v>198</v>
      </c>
      <c r="U10" s="26" t="s">
        <v>199</v>
      </c>
      <c r="V10" s="29" t="s">
        <v>187</v>
      </c>
      <c r="W10" s="21"/>
      <c r="AG10" s="11"/>
      <c r="AH10" s="17"/>
      <c r="AI10" s="30"/>
      <c r="AJ10" s="9"/>
      <c r="AK10" s="30"/>
      <c r="AL10" s="19"/>
      <c r="AM10" s="14"/>
      <c r="AN10" s="25"/>
    </row>
    <row r="11" spans="1:40" x14ac:dyDescent="0.3">
      <c r="A11" t="s">
        <v>137</v>
      </c>
      <c r="B11" t="s">
        <v>200</v>
      </c>
      <c r="C11" s="14">
        <v>0</v>
      </c>
      <c r="D11" s="14">
        <v>0</v>
      </c>
      <c r="E11" s="14">
        <v>7.1999999999999995E-2</v>
      </c>
      <c r="F11" s="14">
        <v>1.9781952880200616E-2</v>
      </c>
      <c r="G11" s="11">
        <v>-1.9781952880200616E-2</v>
      </c>
      <c r="H11" s="31" t="s">
        <v>265</v>
      </c>
      <c r="I11" s="25">
        <v>-0.34712114069002803</v>
      </c>
      <c r="J11" s="25">
        <v>-0.26150496331036976</v>
      </c>
      <c r="K11" s="19">
        <v>-1.8474018081475613E-2</v>
      </c>
      <c r="L11" s="25">
        <v>-0.23698103326396242</v>
      </c>
      <c r="M11" s="19">
        <v>-1.205871164153711E-2</v>
      </c>
      <c r="N11" s="19">
        <v>-7.7537344093701758E-3</v>
      </c>
      <c r="O11" s="25">
        <v>-0.31096676353501046</v>
      </c>
      <c r="P11" s="25">
        <v>-0.11298551644096143</v>
      </c>
      <c r="R11" t="s">
        <v>188</v>
      </c>
      <c r="S11" s="20">
        <v>0.19116385616719914</v>
      </c>
      <c r="T11" s="20">
        <v>0.32026390739126986</v>
      </c>
      <c r="U11" s="19">
        <f>(T11-S11)*100</f>
        <v>12.910005122407073</v>
      </c>
      <c r="V11" s="32">
        <f>U11</f>
        <v>12.910005122407073</v>
      </c>
      <c r="W11" s="21"/>
      <c r="AG11" s="33"/>
      <c r="AH11" s="28"/>
      <c r="AI11" s="30"/>
      <c r="AJ11" s="33"/>
      <c r="AK11" s="30"/>
      <c r="AL11" s="28"/>
      <c r="AM11" s="33"/>
      <c r="AN11" s="33"/>
    </row>
    <row r="12" spans="1:40" x14ac:dyDescent="0.3">
      <c r="A12" t="s">
        <v>136</v>
      </c>
      <c r="B12" t="s">
        <v>201</v>
      </c>
      <c r="C12" s="14">
        <v>0</v>
      </c>
      <c r="D12" s="14">
        <v>0</v>
      </c>
      <c r="E12" s="14">
        <v>4.8000000000000001E-2</v>
      </c>
      <c r="F12" s="14">
        <v>2.2926540815163297E-2</v>
      </c>
      <c r="G12" s="11">
        <v>-2.2926540815163297E-2</v>
      </c>
      <c r="H12" s="34" t="s">
        <v>266</v>
      </c>
      <c r="I12" s="25">
        <v>-0.54979878650379022</v>
      </c>
      <c r="J12" s="25">
        <v>-0.30307443612928936</v>
      </c>
      <c r="K12" s="19">
        <v>-2.1410693480568035E-2</v>
      </c>
      <c r="L12" s="25">
        <v>-0.27465212178236192</v>
      </c>
      <c r="M12" s="19">
        <v>-1.3975594133817472E-2</v>
      </c>
      <c r="N12" s="19">
        <v>-8.986287121545233E-3</v>
      </c>
      <c r="O12" s="25">
        <v>-0.3603988058974868</v>
      </c>
      <c r="P12" s="25">
        <v>-0.13094597231594135</v>
      </c>
      <c r="R12" t="s">
        <v>189</v>
      </c>
      <c r="S12" s="20">
        <v>0.13219370448107032</v>
      </c>
      <c r="T12" s="20">
        <v>0.11604808381791087</v>
      </c>
      <c r="U12" s="25">
        <f>(T12-S12)*100</f>
        <v>-1.6145620663159443</v>
      </c>
      <c r="V12" s="32">
        <f t="shared" ref="V12:V18" si="0">U12</f>
        <v>-1.6145620663159443</v>
      </c>
      <c r="W12" s="21"/>
      <c r="AG12" s="35"/>
      <c r="AH12" s="35"/>
      <c r="AI12" s="35"/>
      <c r="AJ12" s="35"/>
      <c r="AK12" s="36"/>
      <c r="AL12" s="35"/>
      <c r="AM12" s="37"/>
      <c r="AN12" s="37"/>
    </row>
    <row r="13" spans="1:40" x14ac:dyDescent="0.3">
      <c r="A13" t="s">
        <v>139</v>
      </c>
      <c r="B13" t="s">
        <v>202</v>
      </c>
      <c r="C13" s="14">
        <v>0</v>
      </c>
      <c r="D13" s="14">
        <v>0</v>
      </c>
      <c r="E13" s="14">
        <v>4.8000000000000001E-2</v>
      </c>
      <c r="F13" s="14">
        <v>1.9165133844323098E-2</v>
      </c>
      <c r="G13" s="11">
        <v>-1.9165133844323098E-2</v>
      </c>
      <c r="H13" s="34" t="s">
        <v>266</v>
      </c>
      <c r="I13" s="25">
        <v>-0.25682655768515233</v>
      </c>
      <c r="J13" s="25">
        <v>-0.25335100397566068</v>
      </c>
      <c r="K13" s="19">
        <v>-1.7897981625883568E-2</v>
      </c>
      <c r="L13" s="25">
        <v>-0.22959175206688515</v>
      </c>
      <c r="M13" s="19">
        <v>-1.1682710195486629E-2</v>
      </c>
      <c r="N13" s="19">
        <v>-7.5119660151271124E-3</v>
      </c>
      <c r="O13" s="25">
        <v>-0.30127054090040917</v>
      </c>
      <c r="P13" s="25">
        <v>-0.10946252668654795</v>
      </c>
      <c r="R13" t="s">
        <v>190</v>
      </c>
      <c r="S13" s="24">
        <v>0.93388242269881805</v>
      </c>
      <c r="T13" s="19">
        <v>2.1351693925459658</v>
      </c>
      <c r="U13" s="19">
        <f>(T13-S13)</f>
        <v>1.2012869698471478</v>
      </c>
      <c r="V13" s="32">
        <f t="shared" si="0"/>
        <v>1.2012869698471478</v>
      </c>
      <c r="W13" s="21"/>
    </row>
    <row r="14" spans="1:40" x14ac:dyDescent="0.3">
      <c r="A14" t="s">
        <v>132</v>
      </c>
      <c r="B14" t="s">
        <v>203</v>
      </c>
      <c r="C14" s="14">
        <v>0</v>
      </c>
      <c r="D14" s="14">
        <v>0</v>
      </c>
      <c r="E14" s="14">
        <v>0.06</v>
      </c>
      <c r="F14" s="14">
        <v>2.4415135463249745E-2</v>
      </c>
      <c r="G14" s="11">
        <v>-2.4415135463249745E-2</v>
      </c>
      <c r="H14" s="34" t="s">
        <v>267</v>
      </c>
      <c r="I14" s="25">
        <v>-0.38101106370486704</v>
      </c>
      <c r="J14" s="25">
        <v>-0.32275272022941365</v>
      </c>
      <c r="K14" s="19">
        <v>-2.2800865856939502E-2</v>
      </c>
      <c r="L14" s="25">
        <v>-0.29248497680689345</v>
      </c>
      <c r="M14" s="19">
        <v>-1.4883013826964969E-2</v>
      </c>
      <c r="N14" s="19">
        <v>-9.569756691732335E-3</v>
      </c>
      <c r="O14" s="25">
        <v>-0.3837990972000857</v>
      </c>
      <c r="P14" s="25">
        <v>-0.13944814781417725</v>
      </c>
      <c r="R14" t="s">
        <v>191</v>
      </c>
      <c r="S14" s="20">
        <v>0.11979658161108668</v>
      </c>
      <c r="T14" s="20">
        <v>0.23606385485422909</v>
      </c>
      <c r="U14" s="25">
        <f t="shared" ref="U14:U17" si="1">(T14-S14)*100</f>
        <v>11.626727324314242</v>
      </c>
      <c r="V14" s="32">
        <f t="shared" si="0"/>
        <v>11.626727324314242</v>
      </c>
      <c r="W14" s="21"/>
    </row>
    <row r="15" spans="1:40" x14ac:dyDescent="0.3">
      <c r="A15" t="s">
        <v>163</v>
      </c>
      <c r="B15" t="s">
        <v>204</v>
      </c>
      <c r="C15" s="14">
        <v>0</v>
      </c>
      <c r="D15" s="14">
        <v>0</v>
      </c>
      <c r="E15" s="14">
        <v>7.1999999999999995E-2</v>
      </c>
      <c r="F15" s="14">
        <v>6.572401783605639E-3</v>
      </c>
      <c r="G15" s="11">
        <v>-6.572401783605639E-3</v>
      </c>
      <c r="H15" s="34" t="s">
        <v>265</v>
      </c>
      <c r="I15" s="25">
        <v>4.9747886504611184E-2</v>
      </c>
      <c r="J15" s="25">
        <v>-8.6883013911282322E-2</v>
      </c>
      <c r="K15" s="19">
        <v>-6.1378505006236669E-3</v>
      </c>
      <c r="L15" s="25">
        <v>-7.8735126665056457E-2</v>
      </c>
      <c r="M15" s="19">
        <v>-4.0064142494318205E-3</v>
      </c>
      <c r="N15" s="19">
        <v>-2.5761186557447784E-3</v>
      </c>
      <c r="O15" s="25">
        <v>-0.10331631683063887</v>
      </c>
      <c r="P15" s="25">
        <v>-3.753856933515496E-2</v>
      </c>
      <c r="R15" t="s">
        <v>192</v>
      </c>
      <c r="S15" s="24">
        <v>0.60958145611631942</v>
      </c>
      <c r="T15" s="19">
        <v>0.42982022825914457</v>
      </c>
      <c r="U15" s="19">
        <f>(T15-S15)</f>
        <v>-0.17976122785717485</v>
      </c>
      <c r="V15" s="32">
        <f t="shared" si="0"/>
        <v>-0.17976122785717485</v>
      </c>
      <c r="W15" s="21"/>
      <c r="Y15"/>
      <c r="AB15"/>
      <c r="AD15" s="23"/>
    </row>
    <row r="16" spans="1:40" x14ac:dyDescent="0.3">
      <c r="A16" t="s">
        <v>166</v>
      </c>
      <c r="B16" t="s">
        <v>205</v>
      </c>
      <c r="C16" s="14">
        <v>0</v>
      </c>
      <c r="D16" s="14">
        <v>0</v>
      </c>
      <c r="E16" s="14">
        <v>7.1999999999999995E-2</v>
      </c>
      <c r="F16" s="14">
        <v>5.8330474685832712E-3</v>
      </c>
      <c r="G16" s="11">
        <v>-5.8330474685832712E-3</v>
      </c>
      <c r="H16" s="34" t="s">
        <v>265</v>
      </c>
      <c r="I16" s="25">
        <v>-4.3436052527074394E-2</v>
      </c>
      <c r="J16" s="25">
        <v>-7.7109215328595215E-2</v>
      </c>
      <c r="K16" s="19">
        <v>-5.4473805016777531E-3</v>
      </c>
      <c r="L16" s="25">
        <v>-6.9877914711147848E-2</v>
      </c>
      <c r="M16" s="19">
        <v>-3.5557175694946016E-3</v>
      </c>
      <c r="N16" s="19">
        <v>-2.2863213325066334E-3</v>
      </c>
      <c r="O16" s="25">
        <v>-9.1693873897905592E-2</v>
      </c>
      <c r="P16" s="25">
        <v>-3.33157138050892E-2</v>
      </c>
      <c r="R16" t="s">
        <v>193</v>
      </c>
      <c r="S16" s="19">
        <v>0.3919600080096613</v>
      </c>
      <c r="T16" s="19">
        <v>0.29630522893366557</v>
      </c>
      <c r="U16" s="19">
        <f>(T16-S16)</f>
        <v>-9.5654779075995733E-2</v>
      </c>
      <c r="V16" s="32">
        <f t="shared" si="0"/>
        <v>-9.5654779075995733E-2</v>
      </c>
      <c r="W16" s="21"/>
      <c r="Y16"/>
      <c r="AB16"/>
      <c r="AD16" s="23"/>
    </row>
    <row r="17" spans="1:30" x14ac:dyDescent="0.3">
      <c r="A17" t="s">
        <v>124</v>
      </c>
      <c r="B17" t="s">
        <v>206</v>
      </c>
      <c r="C17" s="14">
        <v>0</v>
      </c>
      <c r="D17" s="14">
        <v>0</v>
      </c>
      <c r="E17" s="14">
        <v>7.1999999999999995E-2</v>
      </c>
      <c r="F17" s="14">
        <v>4.0779592498133378E-2</v>
      </c>
      <c r="G17" s="11">
        <v>-4.0779592498133378E-2</v>
      </c>
      <c r="H17" s="34" t="s">
        <v>265</v>
      </c>
      <c r="I17" s="25">
        <v>-0.81377044109897312</v>
      </c>
      <c r="J17" s="25">
        <v>-0.53908053995567162</v>
      </c>
      <c r="K17" s="19">
        <v>-3.8083344638827343E-2</v>
      </c>
      <c r="L17" s="25">
        <v>-0.4885255780769493</v>
      </c>
      <c r="M17" s="19">
        <v>-2.4858483374842279E-2</v>
      </c>
      <c r="N17" s="19">
        <v>-1.5983969402199084E-2</v>
      </c>
      <c r="O17" s="25">
        <v>-0.64104378239184867</v>
      </c>
      <c r="P17" s="25">
        <v>-0.23291448253651031</v>
      </c>
      <c r="R17" t="s">
        <v>194</v>
      </c>
      <c r="S17" s="14">
        <v>0.15719720162019557</v>
      </c>
      <c r="T17" s="17">
        <v>0.188828953092294</v>
      </c>
      <c r="U17" s="25">
        <f t="shared" si="1"/>
        <v>3.1631751472098428</v>
      </c>
      <c r="V17" s="32">
        <f t="shared" si="0"/>
        <v>3.1631751472098428</v>
      </c>
      <c r="W17" s="21"/>
      <c r="Y17"/>
      <c r="AB17"/>
      <c r="AD17" s="23"/>
    </row>
    <row r="18" spans="1:30" x14ac:dyDescent="0.3">
      <c r="A18" t="s">
        <v>128</v>
      </c>
      <c r="B18" t="s">
        <v>207</v>
      </c>
      <c r="C18" s="14">
        <v>0</v>
      </c>
      <c r="D18" s="14">
        <v>0</v>
      </c>
      <c r="E18" s="14">
        <v>7.1999999999999995E-2</v>
      </c>
      <c r="F18" s="14">
        <v>3.070183244138645E-2</v>
      </c>
      <c r="G18" s="11">
        <v>-3.070183244138645E-2</v>
      </c>
      <c r="H18" s="34" t="s">
        <v>265</v>
      </c>
      <c r="I18" s="25">
        <v>-0.32824183874612972</v>
      </c>
      <c r="J18" s="25">
        <v>-0.40585889647839779</v>
      </c>
      <c r="K18" s="19">
        <v>-2.8671901661655147E-2</v>
      </c>
      <c r="L18" s="25">
        <v>-0.36779745756744603</v>
      </c>
      <c r="M18" s="19">
        <v>-1.8715267725059607E-2</v>
      </c>
      <c r="N18" s="19">
        <v>-1.2033890489637112E-2</v>
      </c>
      <c r="O18" s="25">
        <v>-0.48262421443980869</v>
      </c>
      <c r="P18" s="25">
        <v>-0.17535490126183806</v>
      </c>
      <c r="R18" t="s">
        <v>195</v>
      </c>
      <c r="S18" s="25">
        <v>5.7115451202012775</v>
      </c>
      <c r="T18" s="25">
        <v>8.8747202674111207</v>
      </c>
      <c r="U18" s="25">
        <f>(T18-S18)</f>
        <v>3.1631751472098433</v>
      </c>
      <c r="V18" s="32">
        <f t="shared" si="0"/>
        <v>3.1631751472098433</v>
      </c>
      <c r="W18" s="21"/>
      <c r="Y18"/>
      <c r="AB18"/>
      <c r="AD18" s="23"/>
    </row>
    <row r="19" spans="1:30" x14ac:dyDescent="0.3">
      <c r="A19" t="s">
        <v>127</v>
      </c>
      <c r="B19" t="s">
        <v>208</v>
      </c>
      <c r="C19" s="14">
        <v>0</v>
      </c>
      <c r="D19" s="14">
        <v>0</v>
      </c>
      <c r="E19" s="14">
        <v>7.1999999999999995E-2</v>
      </c>
      <c r="F19" s="14">
        <v>3.4778823762267472E-2</v>
      </c>
      <c r="G19" s="11">
        <v>-3.4778823762267472E-2</v>
      </c>
      <c r="H19" s="34" t="s">
        <v>265</v>
      </c>
      <c r="I19" s="25">
        <v>-0.5470193439092631</v>
      </c>
      <c r="J19" s="25">
        <v>-0.45975415506284117</v>
      </c>
      <c r="K19" s="19">
        <v>-3.2479332193721566E-2</v>
      </c>
      <c r="L19" s="25">
        <v>-0.41663841991740763</v>
      </c>
      <c r="M19" s="19">
        <v>-2.1200526031015857E-2</v>
      </c>
      <c r="N19" s="19">
        <v>-1.3631908040424957E-2</v>
      </c>
      <c r="O19" s="25">
        <v>-0.54671337710704093</v>
      </c>
      <c r="P19" s="25">
        <v>-0.19864082114571902</v>
      </c>
      <c r="T19"/>
      <c r="U19"/>
      <c r="V19"/>
    </row>
    <row r="20" spans="1:30" x14ac:dyDescent="0.3">
      <c r="A20" t="s">
        <v>176</v>
      </c>
      <c r="B20" t="s">
        <v>209</v>
      </c>
      <c r="C20" s="14">
        <v>0</v>
      </c>
      <c r="D20" s="14">
        <v>0</v>
      </c>
      <c r="E20" s="14">
        <v>0.06</v>
      </c>
      <c r="F20" s="14">
        <v>2.5774531363332537E-3</v>
      </c>
      <c r="G20" s="11">
        <v>-2.5774531363332537E-3</v>
      </c>
      <c r="H20" s="34" t="s">
        <v>267</v>
      </c>
      <c r="I20" s="25">
        <v>4.9768268618689288E-3</v>
      </c>
      <c r="J20" s="25">
        <v>-3.4072307821824598E-2</v>
      </c>
      <c r="K20" s="19">
        <v>-2.4070381793515659E-3</v>
      </c>
      <c r="L20" s="25">
        <v>-3.0877007499549795E-2</v>
      </c>
      <c r="M20" s="19">
        <v>-1.5711676359175992E-3</v>
      </c>
      <c r="N20" s="19">
        <v>-1.0102585519617088E-3</v>
      </c>
      <c r="O20" s="25">
        <v>-4.0516842033878391E-2</v>
      </c>
      <c r="P20" s="25">
        <v>-1.4721239883371673E-2</v>
      </c>
      <c r="R20" t="s">
        <v>210</v>
      </c>
      <c r="S20" s="12" t="s">
        <v>197</v>
      </c>
      <c r="T20" s="26" t="s">
        <v>198</v>
      </c>
      <c r="U20" s="26" t="s">
        <v>199</v>
      </c>
      <c r="V20" s="38" t="s">
        <v>187</v>
      </c>
    </row>
    <row r="21" spans="1:30" x14ac:dyDescent="0.3">
      <c r="A21" t="s">
        <v>174</v>
      </c>
      <c r="B21" t="s">
        <v>211</v>
      </c>
      <c r="C21" s="14">
        <v>0</v>
      </c>
      <c r="D21" s="14">
        <v>0</v>
      </c>
      <c r="E21" s="14">
        <v>7.1999999999999995E-2</v>
      </c>
      <c r="F21" s="14">
        <v>3.5595952459226113E-3</v>
      </c>
      <c r="G21" s="11">
        <v>-3.5595952459226113E-3</v>
      </c>
      <c r="H21" s="34" t="s">
        <v>265</v>
      </c>
      <c r="I21" s="25">
        <v>-2.2016804965304636E-2</v>
      </c>
      <c r="J21" s="25">
        <v>-4.7055608201171648E-2</v>
      </c>
      <c r="K21" s="19">
        <v>-3.3242434320894035E-3</v>
      </c>
      <c r="L21" s="25">
        <v>-4.2642734238060427E-2</v>
      </c>
      <c r="M21" s="19">
        <v>-2.1698632531942335E-3</v>
      </c>
      <c r="N21" s="19">
        <v>-1.395218981102979E-3</v>
      </c>
      <c r="O21" s="25">
        <v>-5.5955841155958634E-2</v>
      </c>
      <c r="P21" s="25">
        <v>-2.0330788856740958E-2</v>
      </c>
      <c r="R21" t="s">
        <v>212</v>
      </c>
      <c r="S21" s="20">
        <f>UI_Table[[#Totals],[Mix]]</f>
        <v>0.99999999999999978</v>
      </c>
      <c r="T21" s="20">
        <f>UI_Table[[#Totals],[Weight]]</f>
        <v>1.0000002719457088</v>
      </c>
      <c r="U21" s="25">
        <f t="shared" ref="U21:U23" si="2">(T21-S21)*100</f>
        <v>2.7194570906274862E-5</v>
      </c>
      <c r="V21" s="39">
        <f>Table9[[#This Row],[Var]]</f>
        <v>2.7194570906274862E-5</v>
      </c>
    </row>
    <row r="22" spans="1:30" x14ac:dyDescent="0.3">
      <c r="A22" t="s">
        <v>149</v>
      </c>
      <c r="B22" t="s">
        <v>213</v>
      </c>
      <c r="C22" s="14">
        <v>5.7105765483330189E-3</v>
      </c>
      <c r="D22" s="14">
        <v>0</v>
      </c>
      <c r="E22" s="14">
        <v>7.1999999999999995E-2</v>
      </c>
      <c r="F22" s="14">
        <v>1.2435114659433668E-2</v>
      </c>
      <c r="G22" s="11">
        <v>-6.724538111100649E-3</v>
      </c>
      <c r="H22" s="34" t="s">
        <v>265</v>
      </c>
      <c r="I22" s="25">
        <v>-0.29096020906392345</v>
      </c>
      <c r="J22" s="25">
        <v>-9.8114258676662416E-2</v>
      </c>
      <c r="K22" s="19">
        <v>5.8010993925569805E-4</v>
      </c>
      <c r="L22" s="25">
        <v>-1.4162388130164192E-2</v>
      </c>
      <c r="M22" s="19">
        <v>-5.1256946530715058E-3</v>
      </c>
      <c r="N22" s="19">
        <v>-3.1819944101676946E-3</v>
      </c>
      <c r="O22" s="25">
        <v>-8.7644332835912719E-2</v>
      </c>
      <c r="P22" s="25">
        <v>-2.0343962802280124E-2</v>
      </c>
      <c r="R22" t="s">
        <v>214</v>
      </c>
      <c r="S22" s="9">
        <v>0</v>
      </c>
      <c r="T22" s="20">
        <v>0</v>
      </c>
      <c r="U22" s="25">
        <f t="shared" si="2"/>
        <v>0</v>
      </c>
      <c r="V22" s="39">
        <f>Table9[[#This Row],[Var]]</f>
        <v>0</v>
      </c>
    </row>
    <row r="23" spans="1:30" x14ac:dyDescent="0.3">
      <c r="A23" t="s">
        <v>150</v>
      </c>
      <c r="B23" t="s">
        <v>215</v>
      </c>
      <c r="C23" s="14">
        <v>7.1999999999999995E-2</v>
      </c>
      <c r="D23" s="14">
        <v>0</v>
      </c>
      <c r="E23" s="14">
        <v>7.1999999999999995E-2</v>
      </c>
      <c r="F23" s="14">
        <v>1.2094445266010671E-2</v>
      </c>
      <c r="G23" s="11">
        <v>5.9905554733989327E-2</v>
      </c>
      <c r="H23" s="34" t="s">
        <v>265</v>
      </c>
      <c r="I23" s="25">
        <v>6.7856674704043538</v>
      </c>
      <c r="J23" s="25">
        <v>0.67566502393006611</v>
      </c>
      <c r="K23" s="19">
        <v>0.14243736461028955</v>
      </c>
      <c r="L23" s="25">
        <v>1.5547719728003515</v>
      </c>
      <c r="M23" s="19">
        <v>2.3574498462567588E-2</v>
      </c>
      <c r="N23" s="19">
        <v>1.6593431818204191E-2</v>
      </c>
      <c r="O23" s="25">
        <v>1.1694467974392584</v>
      </c>
      <c r="P23" s="25">
        <v>0.56990171564519254</v>
      </c>
      <c r="R23" t="s">
        <v>216</v>
      </c>
      <c r="S23" s="9">
        <v>0</v>
      </c>
      <c r="T23" s="20">
        <v>0</v>
      </c>
      <c r="U23" s="19">
        <f t="shared" si="2"/>
        <v>0</v>
      </c>
      <c r="V23" s="39">
        <f>Table9[[#This Row],[Var]]</f>
        <v>0</v>
      </c>
    </row>
    <row r="24" spans="1:30" x14ac:dyDescent="0.3">
      <c r="A24" t="s">
        <v>126</v>
      </c>
      <c r="B24" t="s">
        <v>217</v>
      </c>
      <c r="C24" s="14">
        <v>7.1999999999999995E-2</v>
      </c>
      <c r="D24" s="14">
        <v>0</v>
      </c>
      <c r="E24" s="14">
        <v>7.1999999999999995E-2</v>
      </c>
      <c r="F24" s="14">
        <v>3.5059821278409627E-2</v>
      </c>
      <c r="G24" s="11">
        <v>3.6940178721590368E-2</v>
      </c>
      <c r="H24" s="34" t="s">
        <v>265</v>
      </c>
      <c r="I24" s="25">
        <v>0.88538869542300369</v>
      </c>
      <c r="J24" s="25">
        <v>0.37207721094209317</v>
      </c>
      <c r="K24" s="19">
        <v>0.12099040362164108</v>
      </c>
      <c r="L24" s="25">
        <v>1.2796546186304869</v>
      </c>
      <c r="M24" s="19">
        <v>9.5752311126706402E-3</v>
      </c>
      <c r="N24" s="19">
        <v>7.5919228524394117E-3</v>
      </c>
      <c r="O24" s="25">
        <v>0.8084375131087902</v>
      </c>
      <c r="P24" s="25">
        <v>0.4387339343479878</v>
      </c>
    </row>
    <row r="25" spans="1:30" x14ac:dyDescent="0.3">
      <c r="A25" t="s">
        <v>129</v>
      </c>
      <c r="B25" t="s">
        <v>218</v>
      </c>
      <c r="C25" s="14">
        <v>0</v>
      </c>
      <c r="D25" s="14">
        <v>0</v>
      </c>
      <c r="E25" s="14">
        <v>7.1999999999999995E-2</v>
      </c>
      <c r="F25" s="14">
        <v>3.0400185534334163E-2</v>
      </c>
      <c r="G25" s="11">
        <v>-3.0400185534334163E-2</v>
      </c>
      <c r="H25" s="34" t="s">
        <v>265</v>
      </c>
      <c r="I25" s="25">
        <v>-1.0003020682783694</v>
      </c>
      <c r="J25" s="25">
        <v>-0.40187131426954786</v>
      </c>
      <c r="K25" s="19">
        <v>-2.8390198917297552E-2</v>
      </c>
      <c r="L25" s="25">
        <v>-0.3641838307356039</v>
      </c>
      <c r="M25" s="19">
        <v>-1.853138936422569E-2</v>
      </c>
      <c r="N25" s="19">
        <v>-1.1915656965532808E-2</v>
      </c>
      <c r="O25" s="25">
        <v>-0.47788240947320798</v>
      </c>
      <c r="P25" s="25">
        <v>-0.17363203134183974</v>
      </c>
    </row>
    <row r="26" spans="1:30" x14ac:dyDescent="0.3">
      <c r="A26" t="s">
        <v>131</v>
      </c>
      <c r="B26" t="s">
        <v>219</v>
      </c>
      <c r="C26" s="14">
        <v>0</v>
      </c>
      <c r="D26" s="14">
        <v>0</v>
      </c>
      <c r="E26" s="14">
        <v>7.1999999999999995E-2</v>
      </c>
      <c r="F26" s="14">
        <v>2.5000031581967945E-2</v>
      </c>
      <c r="G26" s="11">
        <v>-2.5000031581967945E-2</v>
      </c>
      <c r="H26" s="34" t="s">
        <v>265</v>
      </c>
      <c r="I26" s="25">
        <v>-0.19966425124078127</v>
      </c>
      <c r="J26" s="25">
        <v>-0.33048467869640952</v>
      </c>
      <c r="K26" s="19">
        <v>-2.334709006131519E-2</v>
      </c>
      <c r="L26" s="25">
        <v>-0.2994918323688967</v>
      </c>
      <c r="M26" s="19">
        <v>-1.5239555654689992E-2</v>
      </c>
      <c r="N26" s="19">
        <v>-9.7990125791099416E-3</v>
      </c>
      <c r="O26" s="25">
        <v>-0.39299350051018717</v>
      </c>
      <c r="P26" s="25">
        <v>-0.14278880838686683</v>
      </c>
    </row>
    <row r="27" spans="1:30" x14ac:dyDescent="0.3">
      <c r="A27" t="s">
        <v>130</v>
      </c>
      <c r="B27" t="s">
        <v>220</v>
      </c>
      <c r="C27" s="14">
        <v>0</v>
      </c>
      <c r="D27" s="14">
        <v>0</v>
      </c>
      <c r="E27" s="14">
        <v>7.1999999999999995E-2</v>
      </c>
      <c r="F27" s="14">
        <v>2.6390007220387868E-2</v>
      </c>
      <c r="G27" s="11">
        <v>-2.6390007220387868E-2</v>
      </c>
      <c r="H27" s="34" t="s">
        <v>265</v>
      </c>
      <c r="I27" s="25">
        <v>-0.20853048354626552</v>
      </c>
      <c r="J27" s="25">
        <v>-0.34885928157452656</v>
      </c>
      <c r="K27" s="19">
        <v>-2.4645163878015124E-2</v>
      </c>
      <c r="L27" s="25">
        <v>-0.31614326536943621</v>
      </c>
      <c r="M27" s="19">
        <v>-1.608685902832422E-2</v>
      </c>
      <c r="N27" s="19">
        <v>-1.0343827441478248E-2</v>
      </c>
      <c r="O27" s="25">
        <v>-0.41484352857817286</v>
      </c>
      <c r="P27" s="25">
        <v>-0.1507277169616828</v>
      </c>
    </row>
    <row r="28" spans="1:30" x14ac:dyDescent="0.3">
      <c r="A28" t="s">
        <v>148</v>
      </c>
      <c r="B28" t="s">
        <v>221</v>
      </c>
      <c r="C28" s="14">
        <v>0</v>
      </c>
      <c r="D28" s="14">
        <v>0</v>
      </c>
      <c r="E28" s="14">
        <v>4.8000000000000001E-2</v>
      </c>
      <c r="F28" s="14">
        <v>1.2978229063495526E-2</v>
      </c>
      <c r="G28" s="11">
        <v>-1.2978229063495526E-2</v>
      </c>
      <c r="H28" s="34" t="s">
        <v>266</v>
      </c>
      <c r="I28" s="25">
        <v>-7.409748278317245E-2</v>
      </c>
      <c r="J28" s="25">
        <v>-0.17156401775073654</v>
      </c>
      <c r="K28" s="19">
        <v>-1.2120140000157414E-2</v>
      </c>
      <c r="L28" s="25">
        <v>-0.15547474771724187</v>
      </c>
      <c r="M28" s="19">
        <v>-7.9112877703367383E-3</v>
      </c>
      <c r="N28" s="19">
        <v>-5.0869467676789249E-3</v>
      </c>
      <c r="O28" s="25">
        <v>-0.20401412907673883</v>
      </c>
      <c r="P28" s="25">
        <v>-7.4125740876462259E-2</v>
      </c>
    </row>
    <row r="29" spans="1:30" x14ac:dyDescent="0.3">
      <c r="A29" t="s">
        <v>177</v>
      </c>
      <c r="B29" t="s">
        <v>222</v>
      </c>
      <c r="C29" s="14">
        <v>0</v>
      </c>
      <c r="D29" s="14">
        <v>0</v>
      </c>
      <c r="E29" s="14">
        <v>7.1999999999999995E-2</v>
      </c>
      <c r="F29" s="14">
        <v>2.3705008471073853E-3</v>
      </c>
      <c r="G29" s="11">
        <v>-2.3705008471073853E-3</v>
      </c>
      <c r="H29" s="34" t="s">
        <v>265</v>
      </c>
      <c r="I29" s="25">
        <v>-9.5047978958492513E-3</v>
      </c>
      <c r="J29" s="25">
        <v>-3.1336528845464055E-2</v>
      </c>
      <c r="K29" s="19">
        <v>-2.2137690741062454E-3</v>
      </c>
      <c r="L29" s="25">
        <v>-2.8397789818964996E-2</v>
      </c>
      <c r="M29" s="19">
        <v>-1.4450133581046887E-3</v>
      </c>
      <c r="N29" s="19">
        <v>-9.291415310191196E-4</v>
      </c>
      <c r="O29" s="25">
        <v>-3.7263609960358407E-2</v>
      </c>
      <c r="P29" s="25">
        <v>-1.3539222545729181E-2</v>
      </c>
    </row>
    <row r="30" spans="1:30" x14ac:dyDescent="0.3">
      <c r="A30" t="s">
        <v>140</v>
      </c>
      <c r="B30" t="s">
        <v>223</v>
      </c>
      <c r="C30" s="14">
        <v>0</v>
      </c>
      <c r="D30" s="14">
        <v>0</v>
      </c>
      <c r="E30" s="14">
        <v>7.1999999999999995E-2</v>
      </c>
      <c r="F30" s="14">
        <v>1.7395237404708719E-2</v>
      </c>
      <c r="G30" s="11">
        <v>-1.7395237404708719E-2</v>
      </c>
      <c r="H30" s="34" t="s">
        <v>265</v>
      </c>
      <c r="I30" s="25">
        <v>-0.6255177249128191</v>
      </c>
      <c r="J30" s="25">
        <v>-0.22995408728561251</v>
      </c>
      <c r="K30" s="19">
        <v>-1.6245106450930479E-2</v>
      </c>
      <c r="L30" s="25">
        <v>-0.20838899773974159</v>
      </c>
      <c r="M30" s="19">
        <v>-1.0603814146651406E-2</v>
      </c>
      <c r="N30" s="19">
        <v>-6.8182373924795892E-3</v>
      </c>
      <c r="O30" s="25">
        <v>-0.27344826415391643</v>
      </c>
      <c r="P30" s="25">
        <v>-9.9353683313606819E-2</v>
      </c>
    </row>
    <row r="31" spans="1:30" x14ac:dyDescent="0.3">
      <c r="A31" t="s">
        <v>151</v>
      </c>
      <c r="B31" t="s">
        <v>224</v>
      </c>
      <c r="C31" s="14">
        <v>0.06</v>
      </c>
      <c r="D31" s="14">
        <v>0</v>
      </c>
      <c r="E31" s="14">
        <v>0.06</v>
      </c>
      <c r="F31" s="14">
        <v>1.1859555216272921E-2</v>
      </c>
      <c r="G31" s="11">
        <v>4.8140444783727074E-2</v>
      </c>
      <c r="H31" s="34" t="s">
        <v>267</v>
      </c>
      <c r="I31" s="25">
        <v>1.2987320018244168</v>
      </c>
      <c r="J31" s="25">
        <v>0.53951245980115436</v>
      </c>
      <c r="K31" s="19">
        <v>0.11703469855625483</v>
      </c>
      <c r="L31" s="25">
        <v>1.2743093265124223</v>
      </c>
      <c r="M31" s="19">
        <v>1.8559841744657045E-2</v>
      </c>
      <c r="N31" s="19">
        <v>1.3129837543723762E-2</v>
      </c>
      <c r="O31" s="25">
        <v>0.94654452120067711</v>
      </c>
      <c r="P31" s="25">
        <v>0.46474668651491974</v>
      </c>
    </row>
    <row r="32" spans="1:30" x14ac:dyDescent="0.3">
      <c r="A32" t="s">
        <v>169</v>
      </c>
      <c r="B32" t="s">
        <v>225</v>
      </c>
      <c r="C32" s="14">
        <v>0</v>
      </c>
      <c r="D32" s="14">
        <v>0</v>
      </c>
      <c r="E32" s="14">
        <v>0.06</v>
      </c>
      <c r="F32" s="14">
        <v>5.3303311665237104E-3</v>
      </c>
      <c r="G32" s="11">
        <v>-5.3303311665237104E-3</v>
      </c>
      <c r="H32" s="34" t="s">
        <v>267</v>
      </c>
      <c r="I32" s="25">
        <v>-5.7661242559231746E-2</v>
      </c>
      <c r="J32" s="25">
        <v>-7.0463622301367421E-2</v>
      </c>
      <c r="K32" s="19">
        <v>-4.97790258358018E-3</v>
      </c>
      <c r="L32" s="25">
        <v>-6.3855545260457655E-2</v>
      </c>
      <c r="M32" s="19">
        <v>-3.2492710340717231E-3</v>
      </c>
      <c r="N32" s="19">
        <v>-2.0892766467247807E-3</v>
      </c>
      <c r="O32" s="25">
        <v>-8.3791314308643991E-2</v>
      </c>
      <c r="P32" s="25">
        <v>-3.0444426963215282E-2</v>
      </c>
    </row>
    <row r="33" spans="1:30" x14ac:dyDescent="0.3">
      <c r="A33" t="s">
        <v>125</v>
      </c>
      <c r="B33" t="s">
        <v>226</v>
      </c>
      <c r="C33" s="14">
        <v>4.4513571411547971E-2</v>
      </c>
      <c r="D33" s="14">
        <v>0</v>
      </c>
      <c r="E33" s="14">
        <v>7.1999999999999995E-2</v>
      </c>
      <c r="F33" s="14">
        <v>3.9319778719807026E-2</v>
      </c>
      <c r="G33" s="11">
        <v>5.1937926917409449E-3</v>
      </c>
      <c r="H33" s="34" t="s">
        <v>265</v>
      </c>
      <c r="I33" s="25">
        <v>8.8746256155086259E-2</v>
      </c>
      <c r="J33" s="25">
        <v>-3.2113946938922E-3</v>
      </c>
      <c r="K33" s="19">
        <v>5.8323939173206475E-2</v>
      </c>
      <c r="L33" s="25">
        <v>0.57976673227847508</v>
      </c>
      <c r="M33" s="19">
        <v>-4.8357797445406879E-3</v>
      </c>
      <c r="N33" s="19">
        <v>-2.2221804010551047E-3</v>
      </c>
      <c r="O33" s="25">
        <v>0.22244896191369584</v>
      </c>
      <c r="P33" s="25">
        <v>0.17046869667551137</v>
      </c>
    </row>
    <row r="34" spans="1:30" x14ac:dyDescent="0.3">
      <c r="A34" t="s">
        <v>154</v>
      </c>
      <c r="B34" t="s">
        <v>227</v>
      </c>
      <c r="C34" s="14">
        <v>7.1999999999999995E-2</v>
      </c>
      <c r="D34" s="14">
        <v>0</v>
      </c>
      <c r="E34" s="14">
        <v>7.1999999999999995E-2</v>
      </c>
      <c r="F34" s="14">
        <v>1.0860191724178984E-2</v>
      </c>
      <c r="G34" s="11">
        <v>6.1139808275821009E-2</v>
      </c>
      <c r="H34" s="34" t="s">
        <v>265</v>
      </c>
      <c r="I34" s="25">
        <v>2.127781106900271</v>
      </c>
      <c r="J34" s="25">
        <v>0.69198107872642733</v>
      </c>
      <c r="K34" s="19">
        <v>0.14359001229815993</v>
      </c>
      <c r="L34" s="25">
        <v>1.5695579083156326</v>
      </c>
      <c r="M34" s="19">
        <v>2.4326876533814074E-2</v>
      </c>
      <c r="N34" s="19">
        <v>1.7077209846346489E-2</v>
      </c>
      <c r="O34" s="25">
        <v>1.1888489177258339</v>
      </c>
      <c r="P34" s="25">
        <v>0.57695121043913244</v>
      </c>
    </row>
    <row r="35" spans="1:30" x14ac:dyDescent="0.3">
      <c r="A35" t="s">
        <v>162</v>
      </c>
      <c r="B35" t="s">
        <v>228</v>
      </c>
      <c r="C35" s="14">
        <v>0</v>
      </c>
      <c r="D35" s="14">
        <v>0</v>
      </c>
      <c r="E35" s="14">
        <v>7.1999999999999995E-2</v>
      </c>
      <c r="F35" s="14">
        <v>7.6280325977822775E-3</v>
      </c>
      <c r="G35" s="11">
        <v>-7.6280325977822775E-3</v>
      </c>
      <c r="H35" s="34" t="s">
        <v>265</v>
      </c>
      <c r="I35" s="25">
        <v>-7.5080299390003602E-2</v>
      </c>
      <c r="J35" s="25">
        <v>-0.10083778870032016</v>
      </c>
      <c r="K35" s="19">
        <v>-7.1236855628424717E-3</v>
      </c>
      <c r="L35" s="25">
        <v>-9.1381222963225414E-2</v>
      </c>
      <c r="M35" s="19">
        <v>-4.649907218258871E-3</v>
      </c>
      <c r="N35" s="19">
        <v>-2.9898837181246991E-3</v>
      </c>
      <c r="O35" s="25">
        <v>-0.11991053782390047</v>
      </c>
      <c r="P35" s="25">
        <v>-4.3567852360599645E-2</v>
      </c>
      <c r="T35"/>
      <c r="U35" s="20"/>
    </row>
    <row r="36" spans="1:30" x14ac:dyDescent="0.3">
      <c r="A36" t="s">
        <v>146</v>
      </c>
      <c r="B36" t="s">
        <v>229</v>
      </c>
      <c r="C36" s="14">
        <v>0</v>
      </c>
      <c r="D36" s="14">
        <v>0</v>
      </c>
      <c r="E36" s="14">
        <v>4.8000000000000001E-2</v>
      </c>
      <c r="F36" s="14">
        <v>1.310950583583456E-2</v>
      </c>
      <c r="G36" s="11">
        <v>-1.310950583583456E-2</v>
      </c>
      <c r="H36" s="34" t="s">
        <v>266</v>
      </c>
      <c r="I36" s="25">
        <v>-0.1227316713492355</v>
      </c>
      <c r="J36" s="25">
        <v>-0.17329941403551805</v>
      </c>
      <c r="K36" s="19">
        <v>-1.2242737070353473E-2</v>
      </c>
      <c r="L36" s="25">
        <v>-0.15704739857435721</v>
      </c>
      <c r="M36" s="19">
        <v>-7.9913116563734184E-3</v>
      </c>
      <c r="N36" s="19">
        <v>-5.1384020124164154E-3</v>
      </c>
      <c r="O36" s="25">
        <v>-0.20607776320168159</v>
      </c>
      <c r="P36" s="25">
        <v>-7.4875534084911044E-2</v>
      </c>
      <c r="T36"/>
      <c r="U36" s="20"/>
    </row>
    <row r="37" spans="1:30" x14ac:dyDescent="0.3">
      <c r="A37" t="s">
        <v>178</v>
      </c>
      <c r="B37" t="s">
        <v>230</v>
      </c>
      <c r="C37" s="14">
        <v>0</v>
      </c>
      <c r="D37" s="14">
        <v>0</v>
      </c>
      <c r="E37" s="14">
        <v>0.06</v>
      </c>
      <c r="F37" s="14">
        <v>2.1696334494050447E-3</v>
      </c>
      <c r="G37" s="11">
        <v>-2.1696334494050447E-3</v>
      </c>
      <c r="H37" s="34" t="s">
        <v>267</v>
      </c>
      <c r="I37" s="25">
        <v>5.2400414742208145E-3</v>
      </c>
      <c r="J37" s="25">
        <v>-2.8681188304289569E-2</v>
      </c>
      <c r="K37" s="19">
        <v>-2.0261825420987765E-3</v>
      </c>
      <c r="L37" s="25">
        <v>-2.5991467058779496E-2</v>
      </c>
      <c r="M37" s="19">
        <v>-1.3225683173270001E-3</v>
      </c>
      <c r="N37" s="19">
        <v>-8.5040954420683042E-4</v>
      </c>
      <c r="O37" s="25">
        <v>-3.4106030678804515E-2</v>
      </c>
      <c r="P37" s="25">
        <v>-1.2391959340574849E-2</v>
      </c>
      <c r="T37"/>
      <c r="U37" s="20"/>
    </row>
    <row r="38" spans="1:30" x14ac:dyDescent="0.3">
      <c r="A38" t="s">
        <v>157</v>
      </c>
      <c r="B38" t="s">
        <v>231</v>
      </c>
      <c r="C38" s="14">
        <v>0.06</v>
      </c>
      <c r="D38" s="14">
        <v>0</v>
      </c>
      <c r="E38" s="14">
        <v>0.06</v>
      </c>
      <c r="F38" s="14">
        <v>9.518451563128149E-3</v>
      </c>
      <c r="G38" s="11">
        <v>5.0481548436871845E-2</v>
      </c>
      <c r="H38" s="34" t="s">
        <v>267</v>
      </c>
      <c r="I38" s="25">
        <v>0.58440610340620647</v>
      </c>
      <c r="J38" s="25">
        <v>0.57046037624949175</v>
      </c>
      <c r="K38" s="19">
        <v>0.11922101410764271</v>
      </c>
      <c r="L38" s="25">
        <v>1.3023549479968195</v>
      </c>
      <c r="M38" s="19">
        <v>1.9986935118460267E-2</v>
      </c>
      <c r="N38" s="19">
        <v>1.4047456550361832E-2</v>
      </c>
      <c r="O38" s="25">
        <v>0.98334601549839462</v>
      </c>
      <c r="P38" s="25">
        <v>0.47811800566092416</v>
      </c>
      <c r="T38"/>
      <c r="U38" s="20"/>
    </row>
    <row r="39" spans="1:30" x14ac:dyDescent="0.3">
      <c r="A39" t="s">
        <v>171</v>
      </c>
      <c r="B39" t="s">
        <v>232</v>
      </c>
      <c r="C39" s="14">
        <v>0</v>
      </c>
      <c r="D39" s="14">
        <v>0</v>
      </c>
      <c r="E39" s="14">
        <v>4.8000000000000001E-2</v>
      </c>
      <c r="F39" s="14">
        <v>4.5858331462879749E-3</v>
      </c>
      <c r="G39" s="11">
        <v>-4.5858331462879749E-3</v>
      </c>
      <c r="H39" s="34" t="s">
        <v>266</v>
      </c>
      <c r="I39" s="25">
        <v>1.4762532361305907E-2</v>
      </c>
      <c r="J39" s="25">
        <v>-6.0621827173988944E-2</v>
      </c>
      <c r="K39" s="19">
        <v>-4.282628968747957E-3</v>
      </c>
      <c r="L39" s="25">
        <v>-5.4936713476411374E-2</v>
      </c>
      <c r="M39" s="19">
        <v>-2.7954388468207064E-3</v>
      </c>
      <c r="N39" s="19">
        <v>-1.797463196750005E-3</v>
      </c>
      <c r="O39" s="25">
        <v>-7.2088013769360665E-2</v>
      </c>
      <c r="P39" s="25">
        <v>-2.6192192928738353E-2</v>
      </c>
      <c r="T39"/>
      <c r="U39" s="20"/>
    </row>
    <row r="40" spans="1:30" x14ac:dyDescent="0.3">
      <c r="A40" t="s">
        <v>175</v>
      </c>
      <c r="B40" t="s">
        <v>233</v>
      </c>
      <c r="C40" s="14">
        <v>0</v>
      </c>
      <c r="D40" s="14">
        <v>0</v>
      </c>
      <c r="E40" s="14">
        <v>7.1999999999999995E-2</v>
      </c>
      <c r="F40" s="14">
        <v>3.2481393806281997E-3</v>
      </c>
      <c r="G40" s="11">
        <v>-3.2481393806281997E-3</v>
      </c>
      <c r="H40" s="34" t="s">
        <v>265</v>
      </c>
      <c r="I40" s="25">
        <v>-4.5280050998184898E-2</v>
      </c>
      <c r="J40" s="25">
        <v>-4.29383577396091E-2</v>
      </c>
      <c r="K40" s="19">
        <v>-3.0333802740445015E-3</v>
      </c>
      <c r="L40" s="25">
        <v>-3.8911599439561066E-2</v>
      </c>
      <c r="M40" s="19">
        <v>-1.980005533312098E-3</v>
      </c>
      <c r="N40" s="19">
        <v>-1.2731407376475254E-3</v>
      </c>
      <c r="O40" s="25">
        <v>-5.1059842110710831E-2</v>
      </c>
      <c r="P40" s="25">
        <v>-1.8551894629160594E-2</v>
      </c>
      <c r="T40"/>
      <c r="U40" s="20"/>
    </row>
    <row r="41" spans="1:30" x14ac:dyDescent="0.3">
      <c r="A41" t="s">
        <v>161</v>
      </c>
      <c r="B41" t="s">
        <v>234</v>
      </c>
      <c r="C41" s="14">
        <v>7.1999999999999995E-2</v>
      </c>
      <c r="D41" s="14">
        <v>0</v>
      </c>
      <c r="E41" s="14">
        <v>7.1999999999999995E-2</v>
      </c>
      <c r="F41" s="14">
        <v>8.1600589904027195E-3</v>
      </c>
      <c r="G41" s="11">
        <v>6.3839941009597279E-2</v>
      </c>
      <c r="H41" s="34" t="s">
        <v>265</v>
      </c>
      <c r="I41" s="25">
        <v>1.1196909415349756</v>
      </c>
      <c r="J41" s="25">
        <v>0.72767513359327574</v>
      </c>
      <c r="K41" s="19">
        <v>0.14611161879718729</v>
      </c>
      <c r="L41" s="25">
        <v>1.601904575455892</v>
      </c>
      <c r="M41" s="19">
        <v>2.5972827377376745E-2</v>
      </c>
      <c r="N41" s="19">
        <v>1.8135553894304584E-2</v>
      </c>
      <c r="O41" s="25">
        <v>1.2312942487011056</v>
      </c>
      <c r="P41" s="25">
        <v>0.59237314037862798</v>
      </c>
      <c r="R41" s="25"/>
      <c r="S41" s="25"/>
      <c r="T41" s="25"/>
      <c r="U41"/>
    </row>
    <row r="42" spans="1:30" x14ac:dyDescent="0.3">
      <c r="A42" t="s">
        <v>152</v>
      </c>
      <c r="B42" t="s">
        <v>235</v>
      </c>
      <c r="C42" s="14">
        <v>0</v>
      </c>
      <c r="D42" s="14">
        <v>0</v>
      </c>
      <c r="E42" s="14">
        <v>4.8000000000000001E-2</v>
      </c>
      <c r="F42" s="14">
        <v>1.1825389398669129E-2</v>
      </c>
      <c r="G42" s="11">
        <v>-1.1825389398669129E-2</v>
      </c>
      <c r="H42" s="34" t="s">
        <v>266</v>
      </c>
      <c r="I42" s="25">
        <v>-0.16322687706763914</v>
      </c>
      <c r="J42" s="25">
        <v>-0.15632420315412487</v>
      </c>
      <c r="K42" s="19">
        <v>-1.1043523300986046E-2</v>
      </c>
      <c r="L42" s="25">
        <v>-0.14166412261805456</v>
      </c>
      <c r="M42" s="19">
        <v>-7.2085380887832147E-3</v>
      </c>
      <c r="N42" s="19">
        <v>-4.6350797234197159E-3</v>
      </c>
      <c r="O42" s="25">
        <v>-0.18589181215399145</v>
      </c>
      <c r="P42" s="25">
        <v>-6.7541245114448589E-2</v>
      </c>
      <c r="R42" s="25"/>
      <c r="S42" s="25"/>
      <c r="T42" s="25"/>
      <c r="U42"/>
    </row>
    <row r="43" spans="1:30" x14ac:dyDescent="0.3">
      <c r="A43" t="s">
        <v>138</v>
      </c>
      <c r="B43" t="s">
        <v>236</v>
      </c>
      <c r="C43" s="14">
        <v>7.1999999999999995E-2</v>
      </c>
      <c r="D43" s="14">
        <v>0</v>
      </c>
      <c r="E43" s="14">
        <v>7.1999999999999995E-2</v>
      </c>
      <c r="F43" s="14">
        <v>1.9492318767217416E-2</v>
      </c>
      <c r="G43" s="11">
        <v>5.2507681232782578E-2</v>
      </c>
      <c r="H43" s="34" t="s">
        <v>265</v>
      </c>
      <c r="I43" s="25">
        <v>2.2661465795606044</v>
      </c>
      <c r="J43" s="25">
        <v>0.57786979358937951</v>
      </c>
      <c r="K43" s="19">
        <v>0.1355286205821632</v>
      </c>
      <c r="L43" s="25">
        <v>1.4661479771367705</v>
      </c>
      <c r="M43" s="19">
        <v>1.9064891961537649E-2</v>
      </c>
      <c r="N43" s="19">
        <v>1.3693761261416734E-2</v>
      </c>
      <c r="O43" s="25">
        <v>1.0531542962062685</v>
      </c>
      <c r="P43" s="25">
        <v>0.52764842734950879</v>
      </c>
      <c r="R43" s="25"/>
      <c r="S43" s="25"/>
      <c r="T43" s="25"/>
      <c r="U43" s="25"/>
    </row>
    <row r="44" spans="1:30" x14ac:dyDescent="0.3">
      <c r="A44" t="s">
        <v>158</v>
      </c>
      <c r="B44" t="s">
        <v>237</v>
      </c>
      <c r="C44" s="14">
        <v>1.3776123985827895E-2</v>
      </c>
      <c r="D44" s="14">
        <v>0</v>
      </c>
      <c r="E44" s="14">
        <v>4.8000000000000001E-2</v>
      </c>
      <c r="F44" s="14">
        <v>9.062995214081106E-3</v>
      </c>
      <c r="G44" s="11">
        <v>4.7131287717467885E-3</v>
      </c>
      <c r="H44" s="34" t="s">
        <v>266</v>
      </c>
      <c r="I44" s="25">
        <v>0.16915211352139881</v>
      </c>
      <c r="J44" s="25">
        <v>4.0062144519216941E-2</v>
      </c>
      <c r="K44" s="19">
        <v>2.0950578355917859E-2</v>
      </c>
      <c r="L44" s="25">
        <v>0.21663282028603609</v>
      </c>
      <c r="M44" s="19">
        <v>3.9662132648009968E-4</v>
      </c>
      <c r="N44" s="19">
        <v>5.2960478467143886E-4</v>
      </c>
      <c r="O44" s="25">
        <v>0.11766528765421172</v>
      </c>
      <c r="P44" s="25">
        <v>7.0495507406134333E-2</v>
      </c>
      <c r="Q44" s="25"/>
      <c r="R44" s="25"/>
      <c r="S44" s="25"/>
      <c r="T44" s="25"/>
      <c r="U44" s="25"/>
      <c r="V44" s="9"/>
      <c r="W44" s="21"/>
      <c r="Y44"/>
      <c r="Z44" s="22"/>
      <c r="AB44"/>
      <c r="AD44" s="23"/>
    </row>
    <row r="45" spans="1:30" x14ac:dyDescent="0.3">
      <c r="A45" t="s">
        <v>141</v>
      </c>
      <c r="B45" t="s">
        <v>238</v>
      </c>
      <c r="C45" s="14">
        <v>7.1999999999999995E-2</v>
      </c>
      <c r="D45" s="14">
        <v>0</v>
      </c>
      <c r="E45" s="14">
        <v>7.1999999999999995E-2</v>
      </c>
      <c r="F45" s="14">
        <v>1.7278159781062272E-2</v>
      </c>
      <c r="G45" s="11">
        <v>5.4721840218937723E-2</v>
      </c>
      <c r="H45" s="34" t="s">
        <v>265</v>
      </c>
      <c r="I45" s="40">
        <v>1.4572150665491559</v>
      </c>
      <c r="J45" s="25">
        <v>0.60713958145836944</v>
      </c>
      <c r="K45" s="19">
        <v>0.13759638474039412</v>
      </c>
      <c r="L45" s="25">
        <v>1.4926728449052562</v>
      </c>
      <c r="M45" s="19">
        <v>2.0414602220391133E-2</v>
      </c>
      <c r="N45" s="19">
        <v>1.4561623035364766E-2</v>
      </c>
      <c r="O45" s="25">
        <v>1.0879602558628483</v>
      </c>
      <c r="P45" s="25">
        <v>0.54029469630223304</v>
      </c>
      <c r="Q45" s="25"/>
      <c r="R45" s="25"/>
      <c r="S45" s="25"/>
      <c r="T45" s="25"/>
      <c r="U45" s="25"/>
      <c r="V45" s="9"/>
      <c r="W45" s="21"/>
      <c r="Y45"/>
      <c r="Z45" s="22"/>
      <c r="AB45"/>
      <c r="AD45" s="23"/>
    </row>
    <row r="46" spans="1:30" x14ac:dyDescent="0.3">
      <c r="A46" t="s">
        <v>134</v>
      </c>
      <c r="B46" t="s">
        <v>239</v>
      </c>
      <c r="C46" s="14">
        <v>0</v>
      </c>
      <c r="D46" s="14">
        <v>0</v>
      </c>
      <c r="E46" s="14">
        <v>7.1999999999999995E-2</v>
      </c>
      <c r="F46" s="14">
        <v>2.3108990547205263E-2</v>
      </c>
      <c r="G46" s="11">
        <v>-2.3108990547205263E-2</v>
      </c>
      <c r="H46" s="34" t="s">
        <v>265</v>
      </c>
      <c r="I46" s="40">
        <v>-0.59649958557244298</v>
      </c>
      <c r="J46" s="25">
        <v>-0.30548630672530996</v>
      </c>
      <c r="K46" s="19">
        <v>-2.1581080078348136E-2</v>
      </c>
      <c r="L46" s="25">
        <v>-0.27683780720381063</v>
      </c>
      <c r="M46" s="19">
        <v>-1.4086812107143645E-2</v>
      </c>
      <c r="N46" s="19">
        <v>-9.0578001199777616E-3</v>
      </c>
      <c r="O46" s="25">
        <v>-0.36326686462882196</v>
      </c>
      <c r="P46" s="25">
        <v>-0.13198804219266766</v>
      </c>
      <c r="Q46" s="25"/>
      <c r="R46" s="25"/>
      <c r="S46" s="25"/>
      <c r="T46" s="25"/>
      <c r="U46" s="25"/>
      <c r="V46" s="9"/>
      <c r="W46" s="21"/>
      <c r="Y46"/>
      <c r="Z46" s="22"/>
      <c r="AB46"/>
      <c r="AD46" s="23"/>
    </row>
    <row r="47" spans="1:30" x14ac:dyDescent="0.3">
      <c r="A47" t="s">
        <v>165</v>
      </c>
      <c r="B47" t="s">
        <v>240</v>
      </c>
      <c r="C47" s="14">
        <v>0</v>
      </c>
      <c r="D47" s="14">
        <v>0</v>
      </c>
      <c r="E47" s="14">
        <v>7.1999999999999995E-2</v>
      </c>
      <c r="F47" s="14">
        <v>6.0062996654394107E-3</v>
      </c>
      <c r="G47" s="11">
        <v>-6.0062996654394107E-3</v>
      </c>
      <c r="H47" s="34" t="s">
        <v>265</v>
      </c>
      <c r="I47" s="40">
        <v>-9.5986226217909029E-3</v>
      </c>
      <c r="J47" s="25">
        <v>-7.9399500299784903E-2</v>
      </c>
      <c r="K47" s="19">
        <v>-5.609177683015657E-3</v>
      </c>
      <c r="L47" s="25">
        <v>-7.1953416805145498E-2</v>
      </c>
      <c r="M47" s="19">
        <v>-3.6613288959295182E-3</v>
      </c>
      <c r="N47" s="19">
        <v>-2.3542292649740572E-3</v>
      </c>
      <c r="O47" s="25">
        <v>-9.4417349949939222E-2</v>
      </c>
      <c r="P47" s="25">
        <v>-3.4305251544607035E-2</v>
      </c>
      <c r="Q47" s="25"/>
      <c r="R47" s="25"/>
      <c r="S47" s="25"/>
      <c r="T47" s="25"/>
      <c r="U47" s="25"/>
      <c r="V47" s="9"/>
      <c r="W47" s="21"/>
      <c r="Y47"/>
      <c r="Z47" s="22"/>
      <c r="AB47"/>
      <c r="AD47" s="23"/>
    </row>
    <row r="48" spans="1:30" x14ac:dyDescent="0.3">
      <c r="A48" t="s">
        <v>172</v>
      </c>
      <c r="B48" t="s">
        <v>241</v>
      </c>
      <c r="C48" s="14">
        <v>0</v>
      </c>
      <c r="D48" s="14">
        <v>0</v>
      </c>
      <c r="E48" s="14">
        <v>0.06</v>
      </c>
      <c r="F48" s="14">
        <v>4.5007901388539251E-3</v>
      </c>
      <c r="G48" s="11">
        <v>-4.5007901388539251E-3</v>
      </c>
      <c r="H48" s="34" t="s">
        <v>267</v>
      </c>
      <c r="I48" s="25">
        <v>-4.2104619464023114E-2</v>
      </c>
      <c r="J48" s="25">
        <v>-5.9497612154697128E-2</v>
      </c>
      <c r="K48" s="19">
        <v>-4.2032087989318529E-3</v>
      </c>
      <c r="L48" s="25">
        <v>-5.3917927318358837E-2</v>
      </c>
      <c r="M48" s="19">
        <v>-2.7435982065165472E-3</v>
      </c>
      <c r="N48" s="19">
        <v>-1.7641297388749891E-3</v>
      </c>
      <c r="O48" s="25">
        <v>-7.0751161490760855E-2</v>
      </c>
      <c r="P48" s="25">
        <v>-2.5706465954621165E-2</v>
      </c>
      <c r="Q48" s="25"/>
      <c r="R48" s="25"/>
      <c r="S48" s="25"/>
      <c r="T48" s="25"/>
      <c r="U48" s="25"/>
      <c r="V48" s="9"/>
      <c r="W48" s="21"/>
      <c r="Y48"/>
      <c r="Z48" s="22"/>
      <c r="AB48"/>
      <c r="AD48" s="23"/>
    </row>
    <row r="49" spans="1:34" x14ac:dyDescent="0.3">
      <c r="A49" t="s">
        <v>242</v>
      </c>
      <c r="B49" t="s">
        <v>243</v>
      </c>
      <c r="C49" s="14">
        <v>4.8000000000000001E-2</v>
      </c>
      <c r="D49" s="14">
        <v>0</v>
      </c>
      <c r="E49" s="14">
        <v>4.8000000000000001E-2</v>
      </c>
      <c r="F49" s="14">
        <v>0</v>
      </c>
      <c r="G49" s="11">
        <v>4.8000000000000001E-2</v>
      </c>
      <c r="H49" s="34" t="s">
        <v>266</v>
      </c>
      <c r="I49" s="40">
        <v>1.1356670796481734</v>
      </c>
      <c r="J49" s="25">
        <v>0.55703065084387704</v>
      </c>
      <c r="K49" s="19">
        <v>0.10248810297100655</v>
      </c>
      <c r="L49" s="25">
        <v>1.1331061951569323</v>
      </c>
      <c r="M49" s="19">
        <v>2.0631365345827667E-2</v>
      </c>
      <c r="N49" s="19">
        <v>1.4222647121028095E-2</v>
      </c>
      <c r="O49" s="25">
        <v>0.90637872835720545</v>
      </c>
      <c r="P49" s="25">
        <v>0.42598645699054483</v>
      </c>
      <c r="Q49" s="25"/>
      <c r="R49" s="25"/>
      <c r="S49" s="25"/>
      <c r="T49" s="25"/>
      <c r="U49" s="25"/>
      <c r="V49" s="9"/>
      <c r="W49" s="21"/>
      <c r="Y49"/>
      <c r="Z49" s="22"/>
      <c r="AB49"/>
      <c r="AD49" s="23"/>
    </row>
    <row r="50" spans="1:34" x14ac:dyDescent="0.3">
      <c r="A50" t="s">
        <v>155</v>
      </c>
      <c r="B50" t="s">
        <v>244</v>
      </c>
      <c r="C50" s="14">
        <v>0</v>
      </c>
      <c r="D50" s="14">
        <v>0</v>
      </c>
      <c r="E50" s="14">
        <v>7.1999999999999995E-2</v>
      </c>
      <c r="F50" s="14">
        <v>1.041184449959787E-2</v>
      </c>
      <c r="G50" s="11">
        <v>-1.041184449959787E-2</v>
      </c>
      <c r="H50" s="34" t="s">
        <v>265</v>
      </c>
      <c r="I50" s="40">
        <v>-9.4529259530000437E-2</v>
      </c>
      <c r="J50" s="40">
        <v>-0.13763802948826984</v>
      </c>
      <c r="K50" s="39">
        <v>-9.7234385660478224E-3</v>
      </c>
      <c r="L50" s="40">
        <v>-0.12473033793180201</v>
      </c>
      <c r="M50" s="19">
        <v>-6.3468673309215609E-3</v>
      </c>
      <c r="N50" s="19">
        <v>-4.0810266534577287E-3</v>
      </c>
      <c r="O50" s="25">
        <v>-0.16367128190414107</v>
      </c>
      <c r="P50" s="25">
        <v>-5.9467719643972725E-2</v>
      </c>
      <c r="Q50" s="25"/>
      <c r="R50" s="25"/>
      <c r="S50" s="25"/>
      <c r="T50" s="25"/>
      <c r="U50" s="25"/>
      <c r="V50"/>
      <c r="X50" s="20"/>
      <c r="Y50" s="9"/>
      <c r="Z50" s="21"/>
      <c r="AB50"/>
      <c r="AC50" s="22"/>
      <c r="AF50" s="23"/>
      <c r="AG50" s="23"/>
    </row>
    <row r="51" spans="1:34" x14ac:dyDescent="0.3">
      <c r="A51" t="s">
        <v>179</v>
      </c>
      <c r="B51" t="s">
        <v>245</v>
      </c>
      <c r="C51" s="14">
        <v>0</v>
      </c>
      <c r="D51" s="14">
        <v>0</v>
      </c>
      <c r="E51" s="14">
        <v>0.06</v>
      </c>
      <c r="F51" s="14">
        <v>1.8098580327296811E-3</v>
      </c>
      <c r="G51" s="11">
        <v>-1.8098580327296811E-3</v>
      </c>
      <c r="H51" s="34" t="s">
        <v>267</v>
      </c>
      <c r="I51" s="40">
        <v>1.90862473225182E-2</v>
      </c>
      <c r="J51" s="40">
        <v>-2.3925183793135876E-2</v>
      </c>
      <c r="K51" s="39">
        <v>-1.6901946043465113E-3</v>
      </c>
      <c r="L51" s="40">
        <v>-2.1681480552238203E-2</v>
      </c>
      <c r="M51" s="19">
        <v>-1.1032558949551762E-3</v>
      </c>
      <c r="N51" s="19">
        <v>-7.0939196900507559E-4</v>
      </c>
      <c r="O51" s="25">
        <v>-2.8450461807493818E-2</v>
      </c>
      <c r="P51" s="25">
        <v>-1.0337085815094293E-2</v>
      </c>
      <c r="Q51" s="25"/>
      <c r="R51" s="25"/>
      <c r="S51" s="25"/>
      <c r="T51" s="25"/>
      <c r="U51" s="25"/>
      <c r="V51"/>
      <c r="X51" s="20"/>
      <c r="Y51"/>
      <c r="AB51"/>
      <c r="AC51" s="22"/>
      <c r="AF51" s="23"/>
      <c r="AG51" s="23"/>
    </row>
    <row r="52" spans="1:34" x14ac:dyDescent="0.3">
      <c r="A52" t="s">
        <v>145</v>
      </c>
      <c r="B52" t="s">
        <v>246</v>
      </c>
      <c r="C52" s="14">
        <v>7.1999999999999995E-2</v>
      </c>
      <c r="D52" s="14">
        <v>0</v>
      </c>
      <c r="E52" s="14">
        <v>7.1999999999999995E-2</v>
      </c>
      <c r="F52" s="14">
        <v>1.3294008739901528E-2</v>
      </c>
      <c r="G52" s="11">
        <v>5.870599126009847E-2</v>
      </c>
      <c r="H52" s="34" t="s">
        <v>265</v>
      </c>
      <c r="I52" s="40">
        <v>1.4110215281379002</v>
      </c>
      <c r="J52" s="40">
        <v>0.65980754999268465</v>
      </c>
      <c r="K52" s="39">
        <v>0.14131711336711134</v>
      </c>
      <c r="L52" s="40">
        <v>1.540401612440587</v>
      </c>
      <c r="M52" s="19">
        <v>2.2843266813449246E-2</v>
      </c>
      <c r="N52" s="19">
        <v>1.6123250909369832E-2</v>
      </c>
      <c r="O52" s="25">
        <v>1.150589995313114</v>
      </c>
      <c r="P52" s="25">
        <v>0.56305035473951948</v>
      </c>
      <c r="Q52" s="25"/>
      <c r="R52" s="25"/>
      <c r="S52" s="25"/>
      <c r="T52" s="25"/>
      <c r="U52" s="25"/>
      <c r="V52"/>
      <c r="Y52" s="20"/>
      <c r="Z52" s="9"/>
      <c r="AA52" s="21"/>
      <c r="AB52"/>
      <c r="AC52"/>
      <c r="AH52" s="23"/>
    </row>
    <row r="53" spans="1:34" x14ac:dyDescent="0.3">
      <c r="A53" t="s">
        <v>156</v>
      </c>
      <c r="B53" t="s">
        <v>247</v>
      </c>
      <c r="C53" s="14">
        <v>0</v>
      </c>
      <c r="D53" s="14">
        <v>0</v>
      </c>
      <c r="E53" s="14">
        <v>0.06</v>
      </c>
      <c r="F53" s="14">
        <v>9.5484298332603971E-3</v>
      </c>
      <c r="G53" s="11">
        <v>-9.5484298332603971E-3</v>
      </c>
      <c r="H53" s="34" t="s">
        <v>267</v>
      </c>
      <c r="I53" s="40">
        <v>-0.17508438134268575</v>
      </c>
      <c r="J53" s="40">
        <v>-0.12622423116362605</v>
      </c>
      <c r="K53" s="39">
        <v>-8.9171107856548908E-3</v>
      </c>
      <c r="L53" s="40">
        <v>-0.11438692537779138</v>
      </c>
      <c r="M53" s="19">
        <v>-5.8205457613833781E-3</v>
      </c>
      <c r="N53" s="19">
        <v>-3.742602633924434E-3</v>
      </c>
      <c r="O53" s="25">
        <v>-0.15009864496553252</v>
      </c>
      <c r="P53" s="25">
        <v>-5.4536287819742721E-2</v>
      </c>
      <c r="Q53" s="25"/>
      <c r="R53" s="25"/>
      <c r="S53" s="25"/>
      <c r="T53" s="25"/>
      <c r="U53" s="25"/>
      <c r="V53"/>
      <c r="Y53"/>
      <c r="Z53" s="9"/>
      <c r="AA53" s="21"/>
      <c r="AB53"/>
      <c r="AC53"/>
      <c r="AD53" s="22"/>
      <c r="AG53" s="23"/>
    </row>
    <row r="54" spans="1:34" x14ac:dyDescent="0.3">
      <c r="A54" t="s">
        <v>153</v>
      </c>
      <c r="B54" t="s">
        <v>248</v>
      </c>
      <c r="C54" s="14">
        <v>0</v>
      </c>
      <c r="D54" s="14">
        <v>0</v>
      </c>
      <c r="E54" s="14">
        <v>7.1999999999999995E-2</v>
      </c>
      <c r="F54" s="14">
        <v>1.1002769711458702E-2</v>
      </c>
      <c r="G54" s="11">
        <v>-1.1002769711458702E-2</v>
      </c>
      <c r="H54" s="34" t="s">
        <v>265</v>
      </c>
      <c r="I54" s="40">
        <v>-0.10357651127271728</v>
      </c>
      <c r="J54" s="40">
        <v>-0.1454496887709843</v>
      </c>
      <c r="K54" s="39">
        <v>-1.0275293234534228E-2</v>
      </c>
      <c r="L54" s="40">
        <v>-0.13180941996867551</v>
      </c>
      <c r="M54" s="19">
        <v>-6.7070843820235312E-3</v>
      </c>
      <c r="N54" s="19">
        <v>-4.3126457042318113E-3</v>
      </c>
      <c r="O54" s="25">
        <v>-0.17296046087127545</v>
      </c>
      <c r="P54" s="25">
        <v>-6.2842815654180359E-2</v>
      </c>
      <c r="Q54" s="25"/>
      <c r="R54" s="25"/>
      <c r="S54" s="25"/>
      <c r="T54" s="25"/>
      <c r="U54" s="25"/>
      <c r="V54"/>
      <c r="X54" s="22"/>
      <c r="Y54"/>
      <c r="AA54" s="23"/>
      <c r="AC54"/>
    </row>
    <row r="55" spans="1:34" x14ac:dyDescent="0.3">
      <c r="A55" t="s">
        <v>164</v>
      </c>
      <c r="B55" t="s">
        <v>249</v>
      </c>
      <c r="C55" s="14">
        <v>0</v>
      </c>
      <c r="D55" s="14">
        <v>0</v>
      </c>
      <c r="E55" s="14">
        <v>7.1999999999999995E-2</v>
      </c>
      <c r="F55" s="14">
        <v>6.0475111956826292E-3</v>
      </c>
      <c r="G55" s="11">
        <v>-6.0475111956826292E-3</v>
      </c>
      <c r="H55" s="34" t="s">
        <v>265</v>
      </c>
      <c r="I55" s="40">
        <v>1.1299398965340077E-2</v>
      </c>
      <c r="J55" s="40">
        <v>-7.9944290784803362E-2</v>
      </c>
      <c r="K55" s="39">
        <v>-5.64766440672232E-3</v>
      </c>
      <c r="L55" s="40">
        <v>-7.2447116849755452E-2</v>
      </c>
      <c r="M55" s="19">
        <v>-3.686450680543961E-3</v>
      </c>
      <c r="N55" s="19">
        <v>-2.3703825366982799E-3</v>
      </c>
      <c r="O55" s="25">
        <v>-9.5065183672811221E-2</v>
      </c>
      <c r="P55" s="25">
        <v>-3.4540633059063713E-2</v>
      </c>
      <c r="Q55" s="25"/>
      <c r="R55" s="25"/>
      <c r="S55" s="25"/>
      <c r="T55" s="25"/>
      <c r="U55" s="25"/>
      <c r="V55" s="25"/>
    </row>
    <row r="56" spans="1:34" x14ac:dyDescent="0.3">
      <c r="A56" t="s">
        <v>121</v>
      </c>
      <c r="B56" t="s">
        <v>250</v>
      </c>
      <c r="C56" s="14">
        <v>5.9999999999999991E-2</v>
      </c>
      <c r="D56" s="14">
        <v>0</v>
      </c>
      <c r="E56" s="14">
        <v>0.06</v>
      </c>
      <c r="F56" s="14">
        <v>9.4889449883099566E-2</v>
      </c>
      <c r="G56" s="11">
        <v>-3.4889449883099576E-2</v>
      </c>
      <c r="H56" s="34" t="s">
        <v>267</v>
      </c>
      <c r="I56" s="40">
        <v>-0.79382530422766706</v>
      </c>
      <c r="J56" s="40">
        <v>-0.55809047606693352</v>
      </c>
      <c r="K56" s="39">
        <v>3.9494539368371079E-2</v>
      </c>
      <c r="L56" s="40">
        <v>0.27963957125097944</v>
      </c>
      <c r="M56" s="19">
        <v>-3.2053642347531774E-2</v>
      </c>
      <c r="N56" s="19">
        <v>-1.9414560634926942E-2</v>
      </c>
      <c r="O56" s="25">
        <v>-0.35866218804379796</v>
      </c>
      <c r="P56" s="25">
        <v>-9.4823032002200325E-3</v>
      </c>
      <c r="Q56" s="25"/>
      <c r="R56" s="25"/>
      <c r="S56" s="25"/>
      <c r="T56" s="25"/>
      <c r="U56" s="25"/>
    </row>
    <row r="57" spans="1:34" x14ac:dyDescent="0.3">
      <c r="A57" t="s">
        <v>173</v>
      </c>
      <c r="B57" t="s">
        <v>251</v>
      </c>
      <c r="C57" s="14">
        <v>0</v>
      </c>
      <c r="D57" s="14">
        <v>0</v>
      </c>
      <c r="E57" s="14">
        <v>0.06</v>
      </c>
      <c r="F57" s="14">
        <v>3.8419213484772292E-3</v>
      </c>
      <c r="G57" s="11">
        <v>-3.8419213484772292E-3</v>
      </c>
      <c r="H57" s="34" t="s">
        <v>267</v>
      </c>
      <c r="I57" s="40">
        <v>-1.9918216587479869E-2</v>
      </c>
      <c r="J57" s="40">
        <v>-5.0787781538011403E-2</v>
      </c>
      <c r="K57" s="39">
        <v>-3.5879028167342245E-3</v>
      </c>
      <c r="L57" s="25">
        <v>-4.6024904436622854E-2</v>
      </c>
      <c r="M57" s="19">
        <v>-2.3419640098891227E-3</v>
      </c>
      <c r="N57" s="19">
        <v>-1.5058795225216235E-3</v>
      </c>
      <c r="O57" s="25">
        <v>-6.039392848255086E-2</v>
      </c>
      <c r="P57" s="25">
        <v>-2.1943307130092231E-2</v>
      </c>
      <c r="Q57" s="25"/>
      <c r="R57" s="25"/>
      <c r="S57" s="25"/>
      <c r="T57" s="25"/>
      <c r="U57" s="25"/>
    </row>
    <row r="58" spans="1:34" x14ac:dyDescent="0.3">
      <c r="A58" t="s">
        <v>123</v>
      </c>
      <c r="B58" t="s">
        <v>252</v>
      </c>
      <c r="C58" s="14">
        <v>0</v>
      </c>
      <c r="D58" s="14">
        <v>0</v>
      </c>
      <c r="E58" s="14">
        <v>4.8000000000000001E-2</v>
      </c>
      <c r="F58" s="14">
        <v>5.2173322992098016E-2</v>
      </c>
      <c r="G58" s="11">
        <v>-5.2173322992098016E-2</v>
      </c>
      <c r="H58" s="34" t="s">
        <v>266</v>
      </c>
      <c r="I58" s="40">
        <v>0.1069665723940439</v>
      </c>
      <c r="J58" s="40">
        <v>-0.68969848414128365</v>
      </c>
      <c r="K58" s="39">
        <v>-4.8723749276108438E-2</v>
      </c>
      <c r="L58" s="25">
        <v>-0.62501857457444554</v>
      </c>
      <c r="M58" s="19">
        <v>-3.1803890199950155E-2</v>
      </c>
      <c r="N58" s="19">
        <v>-2.0449856097873385E-2</v>
      </c>
      <c r="O58" s="25">
        <v>-0.82015003735844172</v>
      </c>
      <c r="P58" s="25">
        <v>-0.29799028834020252</v>
      </c>
      <c r="Q58" s="25"/>
      <c r="R58" s="25"/>
      <c r="S58" s="25"/>
      <c r="T58" s="25"/>
      <c r="U58" s="25"/>
    </row>
    <row r="59" spans="1:34" x14ac:dyDescent="0.3">
      <c r="A59" t="s">
        <v>143</v>
      </c>
      <c r="B59" t="s">
        <v>253</v>
      </c>
      <c r="C59" s="14">
        <v>0</v>
      </c>
      <c r="D59" s="14">
        <v>0</v>
      </c>
      <c r="E59" s="14">
        <v>7.1999999999999995E-2</v>
      </c>
      <c r="F59" s="14">
        <v>1.4486265468903806E-2</v>
      </c>
      <c r="G59" s="11">
        <v>-1.4486265468903806E-2</v>
      </c>
      <c r="H59" s="34" t="s">
        <v>265</v>
      </c>
      <c r="I59" s="40">
        <v>-0.24563127202714444</v>
      </c>
      <c r="J59" s="40">
        <v>-0.19149930964306033</v>
      </c>
      <c r="K59" s="39">
        <v>-1.3528468691958116E-2</v>
      </c>
      <c r="L59" s="25">
        <v>-0.17354050834854018</v>
      </c>
      <c r="M59" s="19">
        <v>-8.8305587982219387E-3</v>
      </c>
      <c r="N59" s="19">
        <v>-5.6780367292216154E-3</v>
      </c>
      <c r="O59" s="25">
        <v>-0.22772003936389487</v>
      </c>
      <c r="P59" s="25">
        <v>-8.2738958848857805E-2</v>
      </c>
      <c r="Q59" s="25"/>
      <c r="R59" s="25"/>
      <c r="S59" s="25"/>
      <c r="T59" s="25"/>
      <c r="U59" s="25"/>
    </row>
    <row r="60" spans="1:34" x14ac:dyDescent="0.3">
      <c r="A60" t="s">
        <v>133</v>
      </c>
      <c r="B60" t="s">
        <v>254</v>
      </c>
      <c r="C60" s="14">
        <v>7.1999999999999995E-2</v>
      </c>
      <c r="D60" s="14">
        <v>0</v>
      </c>
      <c r="E60" s="14">
        <v>7.1999999999999995E-2</v>
      </c>
      <c r="F60" s="14">
        <v>2.4309469300381633E-2</v>
      </c>
      <c r="G60" s="11">
        <v>4.7690530699618358E-2</v>
      </c>
      <c r="H60" s="34" t="s">
        <v>265</v>
      </c>
      <c r="I60" s="40">
        <v>1.7035275951271702</v>
      </c>
      <c r="J60" s="40">
        <v>0.51419009618718547</v>
      </c>
      <c r="K60" s="39">
        <v>0.13102996837174691</v>
      </c>
      <c r="L60" s="25">
        <v>1.4084401604388608</v>
      </c>
      <c r="M60" s="19">
        <v>1.6128446325199899E-2</v>
      </c>
      <c r="N60" s="19">
        <v>1.1805630899853942E-2</v>
      </c>
      <c r="O60" s="25">
        <v>0.97743003784660365</v>
      </c>
      <c r="P60" s="25">
        <v>0.5001350547285397</v>
      </c>
      <c r="Q60" s="25"/>
      <c r="R60" s="25"/>
      <c r="S60" s="25"/>
      <c r="T60" s="25"/>
      <c r="U60" s="25"/>
    </row>
    <row r="61" spans="1:34" x14ac:dyDescent="0.3">
      <c r="A61" t="s">
        <v>170</v>
      </c>
      <c r="B61" t="s">
        <v>255</v>
      </c>
      <c r="C61" s="14">
        <v>0</v>
      </c>
      <c r="D61" s="14">
        <v>0</v>
      </c>
      <c r="E61" s="14">
        <v>7.1999999999999995E-2</v>
      </c>
      <c r="F61" s="14">
        <v>5.1457884958527695E-3</v>
      </c>
      <c r="G61" s="11">
        <v>-5.1457884958527695E-3</v>
      </c>
      <c r="H61" s="34" t="s">
        <v>265</v>
      </c>
      <c r="I61" s="40">
        <v>3.6206938756858875E-2</v>
      </c>
      <c r="J61" s="40">
        <v>-6.8024084374285226E-2</v>
      </c>
      <c r="K61" s="39">
        <v>-4.8055614272026915E-3</v>
      </c>
      <c r="L61" s="25">
        <v>-6.1644787149681732E-2</v>
      </c>
      <c r="M61" s="19">
        <v>-3.1367772441685364E-3</v>
      </c>
      <c r="N61" s="19">
        <v>-2.0169433000504747E-3</v>
      </c>
      <c r="O61" s="25">
        <v>-8.0890355167745065E-2</v>
      </c>
      <c r="P61" s="25">
        <v>-2.9390403173075758E-2</v>
      </c>
      <c r="Q61" s="25"/>
      <c r="R61" s="25"/>
      <c r="S61" s="25"/>
      <c r="T61" s="25"/>
      <c r="U61" s="25"/>
    </row>
    <row r="62" spans="1:34" x14ac:dyDescent="0.3">
      <c r="A62" t="s">
        <v>122</v>
      </c>
      <c r="B62" t="s">
        <v>256</v>
      </c>
      <c r="C62" s="14">
        <v>0.06</v>
      </c>
      <c r="D62" s="14">
        <v>0</v>
      </c>
      <c r="E62" s="14">
        <v>0.06</v>
      </c>
      <c r="F62" s="14">
        <v>6.5332551579595763E-2</v>
      </c>
      <c r="G62" s="11">
        <v>-5.3325515795957651E-3</v>
      </c>
      <c r="H62" s="34" t="s">
        <v>267</v>
      </c>
      <c r="I62" s="40">
        <v>-0.10879861962751255</v>
      </c>
      <c r="J62" s="40">
        <v>-0.16736688809589029</v>
      </c>
      <c r="K62" s="39">
        <v>6.7097207163509795E-2</v>
      </c>
      <c r="L62" s="25">
        <v>0.63372110922960778</v>
      </c>
      <c r="M62" s="19">
        <v>-1.4036305241399951E-2</v>
      </c>
      <c r="N62" s="19">
        <v>-7.8294385391448479E-3</v>
      </c>
      <c r="O62" s="25">
        <v>0.10596398214455255</v>
      </c>
      <c r="P62" s="25">
        <v>0.15933325507344248</v>
      </c>
      <c r="Q62" s="25"/>
      <c r="R62" s="25"/>
      <c r="S62" s="25"/>
      <c r="T62" s="25"/>
      <c r="U62" s="25"/>
    </row>
    <row r="63" spans="1:34" x14ac:dyDescent="0.3">
      <c r="A63" t="s">
        <v>160</v>
      </c>
      <c r="B63" t="s">
        <v>257</v>
      </c>
      <c r="C63" s="14">
        <v>0</v>
      </c>
      <c r="D63" s="14">
        <v>0</v>
      </c>
      <c r="E63" s="14">
        <v>7.1999999999999995E-2</v>
      </c>
      <c r="F63" s="14">
        <v>8.94190895378324E-3</v>
      </c>
      <c r="G63" s="11">
        <v>-8.94190895378324E-3</v>
      </c>
      <c r="H63" s="34" t="s">
        <v>265</v>
      </c>
      <c r="I63" s="40">
        <v>-0.23422312372241796</v>
      </c>
      <c r="J63" s="40">
        <v>-0.11820640697330584</v>
      </c>
      <c r="K63" s="39">
        <v>-8.3506915973113448E-3</v>
      </c>
      <c r="L63" s="25">
        <v>-0.10712101257408005</v>
      </c>
      <c r="M63" s="19">
        <v>-5.450821880506742E-3</v>
      </c>
      <c r="N63" s="19">
        <v>-3.5048707051465408E-3</v>
      </c>
      <c r="O63" s="25">
        <v>-0.14056430646772961</v>
      </c>
      <c r="P63" s="25">
        <v>-5.1072116450264778E-2</v>
      </c>
      <c r="Q63" s="25"/>
      <c r="R63" s="25"/>
    </row>
    <row r="64" spans="1:34" x14ac:dyDescent="0.3">
      <c r="A64" t="s">
        <v>167</v>
      </c>
      <c r="B64" t="s">
        <v>258</v>
      </c>
      <c r="C64" s="14">
        <v>0</v>
      </c>
      <c r="D64" s="14">
        <v>0</v>
      </c>
      <c r="E64" s="14">
        <v>0.06</v>
      </c>
      <c r="F64" s="14">
        <v>5.6794338114327103E-3</v>
      </c>
      <c r="G64" s="11">
        <v>-5.6794338114327103E-3</v>
      </c>
      <c r="H64" s="34" t="s">
        <v>267</v>
      </c>
      <c r="I64" s="40">
        <v>-0.13029256466530351</v>
      </c>
      <c r="J64" s="40">
        <v>-7.5078539488833446E-2</v>
      </c>
      <c r="K64" s="39">
        <v>-5.3039234073783614E-3</v>
      </c>
      <c r="L64" s="25">
        <v>-6.8037675609606385E-2</v>
      </c>
      <c r="M64" s="19">
        <v>-3.4620775326894095E-3</v>
      </c>
      <c r="N64" s="19">
        <v>-2.2261109222195064E-3</v>
      </c>
      <c r="O64" s="25">
        <v>-8.9279110194434352E-2</v>
      </c>
      <c r="P64" s="25">
        <v>-3.2438342471194641E-2</v>
      </c>
      <c r="Q64" s="25"/>
    </row>
    <row r="65" spans="1:17" x14ac:dyDescent="0.3">
      <c r="A65" t="s">
        <v>147</v>
      </c>
      <c r="B65" t="s">
        <v>259</v>
      </c>
      <c r="C65" s="14">
        <v>0</v>
      </c>
      <c r="D65" s="14">
        <v>0</v>
      </c>
      <c r="E65" s="14">
        <v>4.8000000000000001E-2</v>
      </c>
      <c r="F65" s="14">
        <v>1.3085818379145716E-2</v>
      </c>
      <c r="G65" s="11">
        <v>-1.3085818379145716E-2</v>
      </c>
      <c r="H65" s="34" t="s">
        <v>266</v>
      </c>
      <c r="I65" s="40">
        <v>-5.6260848526471776E-3</v>
      </c>
      <c r="J65" s="40">
        <v>-0.17298628077057474</v>
      </c>
      <c r="K65" s="39">
        <v>-1.2220615770913322E-2</v>
      </c>
      <c r="L65" s="25">
        <v>-0.15676363094051876</v>
      </c>
      <c r="M65" s="19">
        <v>-7.9768722220333408E-3</v>
      </c>
      <c r="N65" s="19">
        <v>-5.1291174767029279E-3</v>
      </c>
      <c r="O65" s="25">
        <v>-0.20570540301118298</v>
      </c>
      <c r="P65" s="25">
        <v>-7.4740242107249902E-2</v>
      </c>
      <c r="Q65" s="25"/>
    </row>
    <row r="66" spans="1:17" x14ac:dyDescent="0.3">
      <c r="A66" t="s">
        <v>135</v>
      </c>
      <c r="B66" t="s">
        <v>260</v>
      </c>
      <c r="C66" s="14">
        <v>0</v>
      </c>
      <c r="D66" s="14">
        <v>0</v>
      </c>
      <c r="E66" s="14">
        <v>7.1999999999999995E-2</v>
      </c>
      <c r="F66" s="14">
        <v>2.3076576089294316E-2</v>
      </c>
      <c r="G66" s="11">
        <v>-2.3076576089294316E-2</v>
      </c>
      <c r="H66" s="34" t="s">
        <v>265</v>
      </c>
      <c r="I66" s="40">
        <v>-0.42565737507685097</v>
      </c>
      <c r="J66" s="40">
        <v>-0.30505780799831062</v>
      </c>
      <c r="K66" s="39">
        <v>-2.1550808785863792E-2</v>
      </c>
      <c r="L66" s="25">
        <v>-0.27644949307855982</v>
      </c>
      <c r="M66" s="19">
        <v>-1.406705285469107E-2</v>
      </c>
      <c r="N66" s="19">
        <v>-9.0450949487953583E-3</v>
      </c>
      <c r="O66" s="25">
        <v>-0.3627573184212583</v>
      </c>
      <c r="P66" s="25">
        <v>-0.13180290555376242</v>
      </c>
      <c r="Q66" s="25"/>
    </row>
    <row r="67" spans="1:17" x14ac:dyDescent="0.3">
      <c r="A67" t="s">
        <v>144</v>
      </c>
      <c r="B67" t="s">
        <v>261</v>
      </c>
      <c r="C67" s="14">
        <v>0</v>
      </c>
      <c r="D67" s="14">
        <v>0</v>
      </c>
      <c r="E67" s="14">
        <v>4.8000000000000001E-2</v>
      </c>
      <c r="F67" s="14">
        <v>1.3880812402473245E-2</v>
      </c>
      <c r="G67" s="11">
        <v>-1.3880812402473245E-2</v>
      </c>
      <c r="H67" s="34" t="s">
        <v>266</v>
      </c>
      <c r="I67" s="40">
        <v>-0.13079578769086586</v>
      </c>
      <c r="J67" s="40">
        <v>-0.18349560126897238</v>
      </c>
      <c r="K67" s="39">
        <v>-1.2963046715449515E-2</v>
      </c>
      <c r="L67" s="25">
        <v>-0.16628738758010703</v>
      </c>
      <c r="M67" s="19">
        <v>-8.461485836377106E-3</v>
      </c>
      <c r="N67" s="19">
        <v>-5.4407233404540189E-3</v>
      </c>
      <c r="O67" s="25">
        <v>-0.2182024865883698</v>
      </c>
      <c r="P67" s="25">
        <v>-7.9280886341775436E-2</v>
      </c>
      <c r="Q67" s="25"/>
    </row>
    <row r="68" spans="1:17" x14ac:dyDescent="0.3">
      <c r="A68" t="s">
        <v>159</v>
      </c>
      <c r="B68" t="s">
        <v>262</v>
      </c>
      <c r="C68" s="14">
        <v>7.1999999999999995E-2</v>
      </c>
      <c r="D68" s="14">
        <v>0</v>
      </c>
      <c r="E68" s="14">
        <v>7.1999999999999995E-2</v>
      </c>
      <c r="F68" s="14">
        <v>8.984871875796328E-3</v>
      </c>
      <c r="G68" s="11">
        <v>6.3015128124203665E-2</v>
      </c>
      <c r="H68" s="34" t="s">
        <v>265</v>
      </c>
      <c r="I68" s="40">
        <v>1.3206709038834659</v>
      </c>
      <c r="J68" s="40">
        <v>0.71677162651088555</v>
      </c>
      <c r="K68" s="39">
        <v>0.14534134054150269</v>
      </c>
      <c r="L68" s="25">
        <v>1.5920235990419991</v>
      </c>
      <c r="M68" s="19">
        <v>2.5470036737675006E-2</v>
      </c>
      <c r="N68" s="19">
        <v>1.7812260229139232E-2</v>
      </c>
      <c r="O68" s="25">
        <v>1.2183284209566903</v>
      </c>
      <c r="P68" s="25">
        <v>0.58766218436797901</v>
      </c>
      <c r="Q68" s="25"/>
    </row>
    <row r="69" spans="1:17" x14ac:dyDescent="0.3">
      <c r="A69" t="s">
        <v>142</v>
      </c>
      <c r="B69" t="s">
        <v>263</v>
      </c>
      <c r="C69" s="14">
        <v>0</v>
      </c>
      <c r="D69" s="14">
        <v>0</v>
      </c>
      <c r="E69" s="14">
        <v>4.8000000000000001E-2</v>
      </c>
      <c r="F69" s="14">
        <v>1.6254548779108882E-2</v>
      </c>
      <c r="G69" s="11">
        <v>-1.6254548779108882E-2</v>
      </c>
      <c r="H69" s="34" t="s">
        <v>266</v>
      </c>
      <c r="I69" s="40">
        <v>-0.39062036642077358</v>
      </c>
      <c r="J69" s="40">
        <v>-0.2148749017778662</v>
      </c>
      <c r="K69" s="39">
        <v>-1.5179837393710318E-2</v>
      </c>
      <c r="L69" s="25">
        <v>-0.19472393793679066</v>
      </c>
      <c r="M69" s="19">
        <v>-9.9084715132829338E-3</v>
      </c>
      <c r="N69" s="19">
        <v>-6.3711330696529477E-3</v>
      </c>
      <c r="O69" s="25">
        <v>-0.25551695816748826</v>
      </c>
      <c r="P69" s="25">
        <v>-9.283858876039297E-2</v>
      </c>
      <c r="Q69" s="25"/>
    </row>
    <row r="70" spans="1:17" x14ac:dyDescent="0.3">
      <c r="A70" t="s">
        <v>168</v>
      </c>
      <c r="B70" t="s">
        <v>264</v>
      </c>
      <c r="C70" s="14">
        <v>0</v>
      </c>
      <c r="D70" s="14">
        <v>0</v>
      </c>
      <c r="E70" s="14">
        <v>4.8000000000000001E-2</v>
      </c>
      <c r="F70" s="14">
        <v>5.5233011301211287E-3</v>
      </c>
      <c r="G70" s="11">
        <v>-5.5233011301211287E-3</v>
      </c>
      <c r="H70" s="34" t="s">
        <v>266</v>
      </c>
      <c r="I70" s="40">
        <v>-2.3513880691485672E-2</v>
      </c>
      <c r="J70" s="40">
        <v>-7.3014563735519414E-2</v>
      </c>
      <c r="K70" s="39">
        <v>-5.1581138406926394E-3</v>
      </c>
      <c r="L70" s="25">
        <v>-6.6167259459716299E-2</v>
      </c>
      <c r="M70" s="19">
        <v>-3.3669019454681502E-3</v>
      </c>
      <c r="N70" s="19">
        <v>-2.1649131552020488E-3</v>
      </c>
      <c r="O70" s="25">
        <v>-8.6824748136070509E-2</v>
      </c>
      <c r="P70" s="25">
        <v>-3.1546583617145532E-2</v>
      </c>
      <c r="Q70" s="25"/>
    </row>
    <row r="71" spans="1:17" x14ac:dyDescent="0.3">
      <c r="C71" s="17">
        <f>SUBTOTAL(109,UI_Table[Weight])</f>
        <v>1.0000002719457088</v>
      </c>
      <c r="D71" s="17">
        <f>SUBTOTAL(109,UI_Table[Min])</f>
        <v>0</v>
      </c>
      <c r="E71" s="20">
        <f>SUBTOTAL(109,UI_Table[Max])</f>
        <v>3.8520000000000021</v>
      </c>
      <c r="F71" s="17">
        <f>SUBTOTAL(109,UI_Table[Mix])</f>
        <v>0.99999999999999978</v>
      </c>
      <c r="G71" s="17">
        <f>SUBTOTAL(109,UI_Table[Adjust])</f>
        <v>2.7194570917550565E-7</v>
      </c>
      <c r="H71" s="17"/>
      <c r="I71" s="22">
        <f>SUBTOTAL(109,UI_Table[ExpR])</f>
        <v>12.910005122407084</v>
      </c>
      <c r="J71" s="22">
        <f>SUBTOTAL(109,UI_Table[Risk])</f>
        <v>-1.6145620663159386</v>
      </c>
      <c r="K71" s="41">
        <f>SUBTOTAL(109,UI_Table[Sharpe])</f>
        <v>1.2012869698471482</v>
      </c>
      <c r="L71" s="22">
        <f>SUBTOTAL(109,UI_Table[Alpha])</f>
        <v>11.626727324314245</v>
      </c>
      <c r="M71" s="41">
        <f>SUBTOTAL(109,UI_Table[Beta])</f>
        <v>-0.17976122785717458</v>
      </c>
      <c r="N71" s="41">
        <f>SUBTOTAL(109,UI_Table[Correl])</f>
        <v>-9.5654779075995622E-2</v>
      </c>
      <c r="O71" s="22">
        <f>SUBTOTAL(109,UI_Table[ActR])</f>
        <v>3.163175147209849</v>
      </c>
      <c r="P71" s="22">
        <f>SUBTOTAL(109,UI_Table[vs Bmk])</f>
        <v>3.1631751472098459</v>
      </c>
      <c r="Q71" s="25"/>
    </row>
    <row r="72" spans="1:17" x14ac:dyDescent="0.3">
      <c r="C72" s="14"/>
      <c r="D72" s="14"/>
      <c r="E72" s="14"/>
      <c r="F72" s="14"/>
      <c r="G72" s="11"/>
      <c r="H72" s="34"/>
      <c r="I72" s="40"/>
      <c r="J72" s="40"/>
      <c r="K72" s="39"/>
      <c r="L72" s="25"/>
      <c r="M72" s="19"/>
      <c r="N72" s="19"/>
      <c r="O72" s="25"/>
      <c r="P72" s="25"/>
      <c r="Q72" s="25"/>
    </row>
    <row r="73" spans="1:17" x14ac:dyDescent="0.3">
      <c r="C73" s="14"/>
      <c r="D73" s="14"/>
      <c r="E73" s="14"/>
      <c r="F73" s="14"/>
      <c r="G73" s="11"/>
      <c r="H73" s="34"/>
      <c r="I73" s="25"/>
      <c r="J73" s="25"/>
      <c r="K73" s="19"/>
      <c r="L73" s="25"/>
      <c r="M73" s="19"/>
      <c r="N73" s="19"/>
      <c r="O73" s="25"/>
      <c r="P73" s="25"/>
    </row>
    <row r="74" spans="1:17" x14ac:dyDescent="0.3">
      <c r="C74" s="14"/>
      <c r="D74" s="14"/>
      <c r="E74" s="14"/>
      <c r="F74" s="14"/>
      <c r="G74" s="11"/>
      <c r="H74" s="34"/>
      <c r="I74" s="25"/>
      <c r="J74" s="25"/>
      <c r="K74" s="19"/>
      <c r="L74" s="25"/>
      <c r="M74" s="19"/>
      <c r="N74" s="19"/>
      <c r="O74" s="25"/>
      <c r="P74" s="25"/>
    </row>
  </sheetData>
  <dataConsolidate/>
  <mergeCells count="2">
    <mergeCell ref="I9:P9"/>
    <mergeCell ref="R9:V9"/>
  </mergeCells>
  <conditionalFormatting sqref="AC19:AC43 AD15:AD18 AH52 AC55:AC1048576 AB54 AG50:AG51 AD44:AD49">
    <cfRule type="iconSet" priority="6">
      <iconSet iconSet="3Arrows" showValue="0">
        <cfvo type="percent" val="0"/>
        <cfvo type="percent" val="33"/>
        <cfvo type="percent" val="67"/>
      </iconSet>
    </cfRule>
  </conditionalFormatting>
  <conditionalFormatting sqref="H11:H70">
    <cfRule type="containsText" dxfId="77" priority="2" operator="containsText" text="Sell">
      <formula>NOT(ISERROR(SEARCH("Sell",H11)))</formula>
    </cfRule>
    <cfRule type="containsText" dxfId="76" priority="3" operator="containsText" text="Buy">
      <formula>NOT(ISERROR(SEARCH("Buy",H11)))</formula>
    </cfRule>
  </conditionalFormatting>
  <conditionalFormatting sqref="V11 AM12:AN12 AG12 AI12:AJ12 V13:V14 V17:V18">
    <cfRule type="iconSet" priority="7">
      <iconSet iconSet="3Symbols2" showValue="0">
        <cfvo type="percent" val="0"/>
        <cfvo type="num" val="-9.9999999999999995E-7"/>
        <cfvo type="num" val="9.9999999999999995E-7"/>
      </iconSet>
    </cfRule>
  </conditionalFormatting>
  <conditionalFormatting sqref="V21:V23">
    <cfRule type="iconSet" priority="1">
      <iconSet iconSet="3Arrows" showValue="0">
        <cfvo type="percent" val="0"/>
        <cfvo type="num" val="-1E-4"/>
        <cfvo type="num" val="2.0000000000000001E-4"/>
      </iconSet>
    </cfRule>
  </conditionalFormatting>
  <pageMargins left="0.7" right="0.7" top="0.75" bottom="0.75" header="0.3" footer="0.3"/>
  <pageSetup paperSize="5" scale="50" fitToHeight="0" orientation="landscape" r:id="rId1"/>
  <drawing r:id="rId2"/>
  <tableParts count="3">
    <tablePart r:id="rId3"/>
    <tablePart r:id="rId4"/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5FAFCC09-1798-4B35-8083-A8F524DFA217}">
            <x14:iconSet iconSet="3Symbols2" showValue="0" custom="1">
              <x14:cfvo type="percent">
                <xm:f>0</xm:f>
              </x14:cfvo>
              <x14:cfvo type="num">
                <xm:f>-9.9999999999999995E-7</xm:f>
              </x14:cfvo>
              <x14:cfvo type="num">
                <xm:f>9.9999999999999995E-7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V15:V16 AK12:AL12</xm:sqref>
        </x14:conditionalFormatting>
        <x14:conditionalFormatting xmlns:xm="http://schemas.microsoft.com/office/excel/2006/main">
          <x14:cfRule type="iconSet" priority="4" id="{9F427CE9-846D-4C32-8D16-76190B2B7AAF}">
            <x14:iconSet iconSet="3Symbols2" showValue="0" custom="1">
              <x14:cfvo type="percent">
                <xm:f>0</xm:f>
              </x14:cfvo>
              <x14:cfvo type="num">
                <xm:f>-1.0000000000000001E-5</xm:f>
              </x14:cfvo>
              <x14:cfvo type="num">
                <xm:f>0.01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V12 AH12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4B525-9395-4A81-9147-9B767A9052B5}">
  <sheetPr codeName="Sheet1">
    <pageSetUpPr fitToPage="1"/>
  </sheetPr>
  <dimension ref="A6:U108"/>
  <sheetViews>
    <sheetView showGridLines="0" showRowColHeaders="0" zoomScaleNormal="100" workbookViewId="0">
      <pane ySplit="7" topLeftCell="A34" activePane="bottomLeft" state="frozen"/>
      <selection activeCell="AA26" sqref="AA26"/>
      <selection pane="bottomLeft" activeCell="C19" sqref="C19:I23"/>
    </sheetView>
  </sheetViews>
  <sheetFormatPr defaultColWidth="9.109375" defaultRowHeight="14.4" x14ac:dyDescent="0.3"/>
  <cols>
    <col min="1" max="1" width="12.44140625" bestFit="1" customWidth="1"/>
    <col min="2" max="3" width="12.21875" customWidth="1"/>
    <col min="4" max="9" width="14.5546875" customWidth="1"/>
    <col min="10" max="10" width="11.21875" customWidth="1"/>
    <col min="11" max="11" width="10.44140625" bestFit="1" customWidth="1"/>
    <col min="12" max="12" width="9.88671875" bestFit="1" customWidth="1"/>
    <col min="13" max="13" width="11.21875" bestFit="1" customWidth="1"/>
    <col min="14" max="14" width="12.44140625" bestFit="1" customWidth="1"/>
    <col min="15" max="15" width="12.21875" bestFit="1" customWidth="1"/>
    <col min="16" max="17" width="11.44140625" bestFit="1" customWidth="1"/>
    <col min="18" max="18" width="16" bestFit="1" customWidth="1"/>
    <col min="19" max="19" width="11.5546875" bestFit="1" customWidth="1"/>
    <col min="20" max="20" width="13.88671875" bestFit="1" customWidth="1"/>
    <col min="21" max="21" width="22.44140625" style="9" customWidth="1"/>
    <col min="22" max="22" width="15.77734375" bestFit="1" customWidth="1"/>
    <col min="23" max="23" width="13.88671875" bestFit="1" customWidth="1"/>
    <col min="24" max="24" width="11.5546875" bestFit="1" customWidth="1"/>
    <col min="25" max="25" width="13.44140625" bestFit="1" customWidth="1"/>
    <col min="26" max="27" width="11.21875" bestFit="1" customWidth="1"/>
    <col min="28" max="28" width="9.88671875" bestFit="1" customWidth="1"/>
    <col min="29" max="29" width="12" bestFit="1" customWidth="1"/>
  </cols>
  <sheetData>
    <row r="6" spans="1:21" ht="40.049999999999997" customHeight="1" x14ac:dyDescent="0.3">
      <c r="U6"/>
    </row>
    <row r="7" spans="1:21" ht="25.05" customHeight="1" x14ac:dyDescent="0.3">
      <c r="U7"/>
    </row>
    <row r="8" spans="1:21" ht="14.25" customHeight="1" x14ac:dyDescent="0.3"/>
    <row r="9" spans="1:21" ht="16.8" x14ac:dyDescent="0.4">
      <c r="A9" s="10" t="s">
        <v>109</v>
      </c>
      <c r="B9" s="10"/>
      <c r="C9" s="10"/>
      <c r="D9" s="10"/>
      <c r="E9" s="10"/>
      <c r="F9" s="10"/>
      <c r="G9" s="10"/>
      <c r="H9" s="10"/>
      <c r="I9" s="10"/>
    </row>
    <row r="11" spans="1:21" x14ac:dyDescent="0.3">
      <c r="A11" t="s">
        <v>110</v>
      </c>
      <c r="B11" t="s">
        <v>111</v>
      </c>
      <c r="C11" t="s">
        <v>112</v>
      </c>
      <c r="D11" s="11" t="s">
        <v>113</v>
      </c>
      <c r="E11" s="12" t="s">
        <v>114</v>
      </c>
      <c r="F11" s="13" t="s">
        <v>115</v>
      </c>
      <c r="G11" s="12" t="s">
        <v>116</v>
      </c>
      <c r="H11" s="13" t="s">
        <v>117</v>
      </c>
      <c r="I11" s="12" t="s">
        <v>118</v>
      </c>
    </row>
    <row r="12" spans="1:21" x14ac:dyDescent="0.3">
      <c r="A12" t="s">
        <v>119</v>
      </c>
      <c r="B12" t="s">
        <v>120</v>
      </c>
      <c r="C12" t="s">
        <v>121</v>
      </c>
      <c r="D12" s="14">
        <v>9.4889449883099566E-2</v>
      </c>
      <c r="E12">
        <v>327.04287840000001</v>
      </c>
      <c r="F12" s="15">
        <v>96739.279438497353</v>
      </c>
      <c r="G12" s="15">
        <v>96739.279438497353</v>
      </c>
      <c r="H12" s="15">
        <v>0</v>
      </c>
      <c r="I12" s="14">
        <v>0</v>
      </c>
      <c r="J12" s="16"/>
    </row>
    <row r="13" spans="1:21" x14ac:dyDescent="0.3">
      <c r="A13" t="s">
        <v>119</v>
      </c>
      <c r="B13" t="s">
        <v>120</v>
      </c>
      <c r="C13" t="s">
        <v>122</v>
      </c>
      <c r="D13" s="14">
        <v>6.5332551579595763E-2</v>
      </c>
      <c r="E13">
        <v>394.1194198</v>
      </c>
      <c r="F13" s="15">
        <v>66606.181946199998</v>
      </c>
      <c r="G13" s="15">
        <v>66606.181946199998</v>
      </c>
      <c r="H13" s="15">
        <v>0</v>
      </c>
      <c r="I13" s="14">
        <v>0</v>
      </c>
    </row>
    <row r="14" spans="1:21" x14ac:dyDescent="0.3">
      <c r="A14" t="s">
        <v>119</v>
      </c>
      <c r="B14" t="s">
        <v>120</v>
      </c>
      <c r="C14" t="s">
        <v>123</v>
      </c>
      <c r="D14" s="14">
        <v>5.2173322992098016E-2</v>
      </c>
      <c r="E14">
        <v>305.00842920000002</v>
      </c>
      <c r="F14" s="15">
        <v>53190.41978202563</v>
      </c>
      <c r="G14" s="15">
        <v>53190.41978202563</v>
      </c>
      <c r="H14" s="15">
        <v>0</v>
      </c>
      <c r="I14" s="14">
        <v>0</v>
      </c>
    </row>
    <row r="15" spans="1:21" x14ac:dyDescent="0.3">
      <c r="A15" t="s">
        <v>119</v>
      </c>
      <c r="B15" t="s">
        <v>120</v>
      </c>
      <c r="C15" t="s">
        <v>124</v>
      </c>
      <c r="D15" s="14">
        <v>4.0779592498133378E-2</v>
      </c>
      <c r="E15">
        <v>165.68856070000001</v>
      </c>
      <c r="F15" s="15">
        <v>41574.573347459183</v>
      </c>
      <c r="G15" s="15">
        <v>41574.573347459183</v>
      </c>
      <c r="H15" s="15">
        <v>0</v>
      </c>
      <c r="I15" s="14">
        <v>0</v>
      </c>
    </row>
    <row r="16" spans="1:21" x14ac:dyDescent="0.3">
      <c r="A16" t="s">
        <v>119</v>
      </c>
      <c r="B16" t="s">
        <v>120</v>
      </c>
      <c r="C16" t="s">
        <v>125</v>
      </c>
      <c r="D16" s="14">
        <v>3.9319778719807026E-2</v>
      </c>
      <c r="E16">
        <v>513.26891039999998</v>
      </c>
      <c r="F16" s="15">
        <v>40086.301119053802</v>
      </c>
      <c r="G16" s="15">
        <v>40086.301119053802</v>
      </c>
      <c r="H16" s="15">
        <v>0</v>
      </c>
      <c r="I16" s="14">
        <v>0</v>
      </c>
    </row>
    <row r="17" spans="1:9" x14ac:dyDescent="0.3">
      <c r="A17" t="s">
        <v>119</v>
      </c>
      <c r="B17" t="s">
        <v>120</v>
      </c>
      <c r="C17" t="s">
        <v>126</v>
      </c>
      <c r="D17" s="14">
        <v>3.5059821278409627E-2</v>
      </c>
      <c r="E17">
        <v>216.32450850000001</v>
      </c>
      <c r="F17" s="15">
        <v>35743.297615216987</v>
      </c>
      <c r="G17" s="15">
        <v>35743.297615216987</v>
      </c>
      <c r="H17" s="15">
        <v>0</v>
      </c>
      <c r="I17" s="14">
        <v>0</v>
      </c>
    </row>
    <row r="18" spans="1:9" x14ac:dyDescent="0.3">
      <c r="A18" t="s">
        <v>119</v>
      </c>
      <c r="B18" t="s">
        <v>120</v>
      </c>
      <c r="C18" t="s">
        <v>127</v>
      </c>
      <c r="D18" s="14">
        <v>3.4778823762267472E-2</v>
      </c>
      <c r="E18">
        <v>289.44344630000001</v>
      </c>
      <c r="F18" s="15">
        <v>35456.822171749998</v>
      </c>
      <c r="G18" s="15">
        <v>35456.822171749998</v>
      </c>
      <c r="H18" s="15">
        <v>0</v>
      </c>
      <c r="I18" s="14">
        <v>0</v>
      </c>
    </row>
    <row r="19" spans="1:9" x14ac:dyDescent="0.3">
      <c r="A19" t="s">
        <v>119</v>
      </c>
      <c r="B19" t="s">
        <v>120</v>
      </c>
      <c r="C19" t="s">
        <v>128</v>
      </c>
      <c r="D19" s="14">
        <v>3.070183244138645E-2</v>
      </c>
      <c r="E19">
        <v>524.99752090000004</v>
      </c>
      <c r="F19" s="15">
        <v>31300.351635300151</v>
      </c>
      <c r="G19" s="15">
        <v>31300.351635300151</v>
      </c>
      <c r="H19" s="15">
        <v>0</v>
      </c>
      <c r="I19" s="14">
        <v>0</v>
      </c>
    </row>
    <row r="20" spans="1:9" x14ac:dyDescent="0.3">
      <c r="A20" t="s">
        <v>119</v>
      </c>
      <c r="B20" t="s">
        <v>120</v>
      </c>
      <c r="C20" t="s">
        <v>129</v>
      </c>
      <c r="D20" s="14">
        <v>3.0400185534334163E-2</v>
      </c>
      <c r="E20">
        <v>490.23764080000001</v>
      </c>
      <c r="F20" s="15">
        <v>30992.824249810619</v>
      </c>
      <c r="G20" s="15">
        <v>30992.824249810619</v>
      </c>
      <c r="H20" s="15">
        <v>0</v>
      </c>
      <c r="I20" s="14">
        <v>0</v>
      </c>
    </row>
    <row r="21" spans="1:9" x14ac:dyDescent="0.3">
      <c r="A21" t="s">
        <v>119</v>
      </c>
      <c r="B21" t="s">
        <v>120</v>
      </c>
      <c r="C21" t="s">
        <v>130</v>
      </c>
      <c r="D21" s="14">
        <v>2.6390007220387868E-2</v>
      </c>
      <c r="E21">
        <v>208.65882350000001</v>
      </c>
      <c r="F21" s="15">
        <v>26904.469211510961</v>
      </c>
      <c r="G21" s="15">
        <v>26904.469211510961</v>
      </c>
      <c r="H21" s="15">
        <v>0</v>
      </c>
      <c r="I21" s="14">
        <v>0</v>
      </c>
    </row>
    <row r="22" spans="1:9" x14ac:dyDescent="0.3">
      <c r="A22" t="s">
        <v>119</v>
      </c>
      <c r="B22" t="s">
        <v>120</v>
      </c>
      <c r="C22" t="s">
        <v>131</v>
      </c>
      <c r="D22" s="14">
        <v>2.5000031581967945E-2</v>
      </c>
      <c r="E22">
        <v>142.57886199999999</v>
      </c>
      <c r="F22" s="15">
        <v>25487.39658791092</v>
      </c>
      <c r="G22" s="15">
        <v>25487.39658791092</v>
      </c>
      <c r="H22" s="15">
        <v>0</v>
      </c>
      <c r="I22" s="14">
        <v>0</v>
      </c>
    </row>
    <row r="23" spans="1:9" x14ac:dyDescent="0.3">
      <c r="A23" t="s">
        <v>119</v>
      </c>
      <c r="B23" t="s">
        <v>120</v>
      </c>
      <c r="C23" t="s">
        <v>132</v>
      </c>
      <c r="D23" s="14">
        <v>2.4415135463249745E-2</v>
      </c>
      <c r="E23">
        <v>375.3181285</v>
      </c>
      <c r="F23" s="15">
        <v>24891.098167582</v>
      </c>
      <c r="G23" s="15">
        <v>24891.098167582</v>
      </c>
      <c r="H23" s="15">
        <v>0</v>
      </c>
      <c r="I23" s="14">
        <v>0</v>
      </c>
    </row>
    <row r="24" spans="1:9" x14ac:dyDescent="0.3">
      <c r="A24" t="s">
        <v>119</v>
      </c>
      <c r="B24" t="s">
        <v>120</v>
      </c>
      <c r="C24" t="s">
        <v>133</v>
      </c>
      <c r="D24" s="14">
        <v>2.4309469300381633E-2</v>
      </c>
      <c r="E24">
        <v>277.5293532</v>
      </c>
      <c r="F24" s="15">
        <v>24783.372087712371</v>
      </c>
      <c r="G24" s="15">
        <v>24783.372087712371</v>
      </c>
      <c r="H24" s="15">
        <v>0</v>
      </c>
      <c r="I24" s="14">
        <v>0</v>
      </c>
    </row>
    <row r="25" spans="1:9" x14ac:dyDescent="0.3">
      <c r="A25" t="s">
        <v>119</v>
      </c>
      <c r="B25" t="s">
        <v>120</v>
      </c>
      <c r="C25" t="s">
        <v>134</v>
      </c>
      <c r="D25" s="14">
        <v>2.3108990547205263E-2</v>
      </c>
      <c r="E25">
        <v>392.2659003</v>
      </c>
      <c r="F25" s="15">
        <v>23559.49051071324</v>
      </c>
      <c r="G25" s="15">
        <v>23559.49051071324</v>
      </c>
      <c r="H25" s="15">
        <v>0</v>
      </c>
      <c r="I25" s="14">
        <v>0</v>
      </c>
    </row>
    <row r="26" spans="1:9" x14ac:dyDescent="0.3">
      <c r="A26" t="s">
        <v>119</v>
      </c>
      <c r="B26" t="s">
        <v>120</v>
      </c>
      <c r="C26" t="s">
        <v>135</v>
      </c>
      <c r="D26" s="14">
        <v>2.3076576089294316E-2</v>
      </c>
      <c r="E26">
        <v>244.86306930000001</v>
      </c>
      <c r="F26" s="15">
        <v>23526.44414670167</v>
      </c>
      <c r="G26" s="15">
        <v>23526.44414670167</v>
      </c>
      <c r="H26" s="15">
        <v>0</v>
      </c>
      <c r="I26" s="14">
        <v>0</v>
      </c>
    </row>
    <row r="27" spans="1:9" x14ac:dyDescent="0.3">
      <c r="A27" t="s">
        <v>119</v>
      </c>
      <c r="B27" t="s">
        <v>120</v>
      </c>
      <c r="C27" t="s">
        <v>136</v>
      </c>
      <c r="D27" s="14">
        <v>2.2926540815163297E-2</v>
      </c>
      <c r="E27">
        <v>117.5314757</v>
      </c>
      <c r="F27" s="15">
        <v>23373.48399857484</v>
      </c>
      <c r="G27" s="15">
        <v>23373.48399857484</v>
      </c>
      <c r="H27" s="15">
        <v>0</v>
      </c>
      <c r="I27" s="14">
        <v>0</v>
      </c>
    </row>
    <row r="28" spans="1:9" x14ac:dyDescent="0.3">
      <c r="A28" t="s">
        <v>119</v>
      </c>
      <c r="B28" t="s">
        <v>120</v>
      </c>
      <c r="C28" t="s">
        <v>137</v>
      </c>
      <c r="D28" s="14">
        <v>1.9781952880200616E-2</v>
      </c>
      <c r="E28">
        <v>393.82140240000001</v>
      </c>
      <c r="F28" s="15">
        <v>20167.593656349734</v>
      </c>
      <c r="G28" s="15">
        <v>20167.593656349734</v>
      </c>
      <c r="H28" s="15">
        <v>0</v>
      </c>
      <c r="I28" s="14">
        <v>0</v>
      </c>
    </row>
    <row r="29" spans="1:9" x14ac:dyDescent="0.3">
      <c r="A29" t="s">
        <v>119</v>
      </c>
      <c r="B29" t="s">
        <v>120</v>
      </c>
      <c r="C29" t="s">
        <v>138</v>
      </c>
      <c r="D29" s="14">
        <v>1.9492318767217416E-2</v>
      </c>
      <c r="E29">
        <v>113.66649339999999</v>
      </c>
      <c r="F29" s="15">
        <v>19872.313249251565</v>
      </c>
      <c r="G29" s="15">
        <v>19872.313249251565</v>
      </c>
      <c r="H29" s="15">
        <v>0</v>
      </c>
      <c r="I29" s="14">
        <v>0</v>
      </c>
    </row>
    <row r="30" spans="1:9" x14ac:dyDescent="0.3">
      <c r="A30" t="s">
        <v>119</v>
      </c>
      <c r="B30" t="s">
        <v>120</v>
      </c>
      <c r="C30" t="s">
        <v>139</v>
      </c>
      <c r="D30" s="14">
        <v>1.9165133844323098E-2</v>
      </c>
      <c r="E30">
        <v>215.8262483</v>
      </c>
      <c r="F30" s="15">
        <v>19538.749995139224</v>
      </c>
      <c r="G30" s="15">
        <v>19538.749995139224</v>
      </c>
      <c r="H30" s="15">
        <v>0</v>
      </c>
      <c r="I30" s="14">
        <v>0</v>
      </c>
    </row>
    <row r="31" spans="1:9" x14ac:dyDescent="0.3">
      <c r="A31" t="s">
        <v>119</v>
      </c>
      <c r="B31" t="s">
        <v>120</v>
      </c>
      <c r="C31" t="s">
        <v>140</v>
      </c>
      <c r="D31" s="14">
        <v>1.7395237404708719E-2</v>
      </c>
      <c r="E31">
        <v>438.31810619999999</v>
      </c>
      <c r="F31" s="15">
        <v>17734.350175559786</v>
      </c>
      <c r="G31" s="15">
        <v>17734.350175559786</v>
      </c>
      <c r="H31" s="15">
        <v>0</v>
      </c>
      <c r="I31" s="14">
        <v>0</v>
      </c>
    </row>
    <row r="32" spans="1:9" x14ac:dyDescent="0.3">
      <c r="A32" t="s">
        <v>119</v>
      </c>
      <c r="B32" t="s">
        <v>120</v>
      </c>
      <c r="C32" t="s">
        <v>141</v>
      </c>
      <c r="D32" s="14">
        <v>1.7278159781062272E-2</v>
      </c>
      <c r="E32">
        <v>273.56717409999999</v>
      </c>
      <c r="F32" s="15">
        <v>17614.990173326849</v>
      </c>
      <c r="G32" s="15">
        <v>17614.990173326849</v>
      </c>
      <c r="H32" s="15">
        <v>0</v>
      </c>
      <c r="I32" s="14">
        <v>0</v>
      </c>
    </row>
    <row r="33" spans="1:9" x14ac:dyDescent="0.3">
      <c r="A33" t="s">
        <v>119</v>
      </c>
      <c r="B33" t="s">
        <v>120</v>
      </c>
      <c r="C33" t="s">
        <v>142</v>
      </c>
      <c r="D33" s="14">
        <v>1.6254548779108882E-2</v>
      </c>
      <c r="E33">
        <v>106.7402532</v>
      </c>
      <c r="F33" s="15">
        <v>16571.4243093</v>
      </c>
      <c r="G33" s="15">
        <v>16571.4243093</v>
      </c>
      <c r="H33" s="15">
        <v>0</v>
      </c>
      <c r="I33" s="14">
        <v>0</v>
      </c>
    </row>
    <row r="34" spans="1:9" x14ac:dyDescent="0.3">
      <c r="A34" t="s">
        <v>119</v>
      </c>
      <c r="B34" t="s">
        <v>120</v>
      </c>
      <c r="C34" t="s">
        <v>143</v>
      </c>
      <c r="D34" s="14">
        <v>1.4486265468903806E-2</v>
      </c>
      <c r="E34">
        <v>130.23517519999999</v>
      </c>
      <c r="F34" s="15">
        <v>14768.669066403105</v>
      </c>
      <c r="G34" s="15">
        <v>14768.669066403105</v>
      </c>
      <c r="H34" s="15">
        <v>0</v>
      </c>
      <c r="I34" s="14">
        <v>0</v>
      </c>
    </row>
    <row r="35" spans="1:9" x14ac:dyDescent="0.3">
      <c r="A35" t="s">
        <v>119</v>
      </c>
      <c r="B35" t="s">
        <v>120</v>
      </c>
      <c r="C35" t="s">
        <v>144</v>
      </c>
      <c r="D35" s="14">
        <v>1.3880812402473245E-2</v>
      </c>
      <c r="E35">
        <v>59.720680909999999</v>
      </c>
      <c r="F35" s="15">
        <v>14151.41294939032</v>
      </c>
      <c r="G35" s="15">
        <v>14151.41294939032</v>
      </c>
      <c r="H35" s="15">
        <v>0</v>
      </c>
      <c r="I35" s="14">
        <v>0</v>
      </c>
    </row>
    <row r="36" spans="1:9" x14ac:dyDescent="0.3">
      <c r="A36" t="s">
        <v>119</v>
      </c>
      <c r="B36" t="s">
        <v>120</v>
      </c>
      <c r="C36" t="s">
        <v>145</v>
      </c>
      <c r="D36" s="14">
        <v>1.3294008739901528E-2</v>
      </c>
      <c r="E36">
        <v>148.12207430000001</v>
      </c>
      <c r="F36" s="15">
        <v>13553.169798450001</v>
      </c>
      <c r="G36" s="15">
        <v>13553.169798450001</v>
      </c>
      <c r="H36" s="15">
        <v>0</v>
      </c>
      <c r="I36" s="14">
        <v>0</v>
      </c>
    </row>
    <row r="37" spans="1:9" x14ac:dyDescent="0.3">
      <c r="A37" t="s">
        <v>119</v>
      </c>
      <c r="B37" t="s">
        <v>120</v>
      </c>
      <c r="C37" t="s">
        <v>146</v>
      </c>
      <c r="D37" s="14">
        <v>1.310950583583456E-2</v>
      </c>
      <c r="E37">
        <v>45.329908609999997</v>
      </c>
      <c r="F37" s="15">
        <v>13365.070088569317</v>
      </c>
      <c r="G37" s="15">
        <v>13365.070088569317</v>
      </c>
      <c r="H37" s="15">
        <v>0</v>
      </c>
      <c r="I37" s="14">
        <v>0</v>
      </c>
    </row>
    <row r="38" spans="1:9" x14ac:dyDescent="0.3">
      <c r="A38" t="s">
        <v>119</v>
      </c>
      <c r="B38" t="s">
        <v>120</v>
      </c>
      <c r="C38" t="s">
        <v>147</v>
      </c>
      <c r="D38" s="14">
        <v>1.3085818379145716E-2</v>
      </c>
      <c r="E38">
        <v>102.60667909999999</v>
      </c>
      <c r="F38" s="15">
        <v>13340.920854965028</v>
      </c>
      <c r="G38" s="15">
        <v>13340.920854965028</v>
      </c>
      <c r="H38" s="15">
        <v>0</v>
      </c>
      <c r="I38" s="14">
        <v>0</v>
      </c>
    </row>
    <row r="39" spans="1:9" x14ac:dyDescent="0.3">
      <c r="A39" t="s">
        <v>119</v>
      </c>
      <c r="B39" t="s">
        <v>120</v>
      </c>
      <c r="C39" t="s">
        <v>148</v>
      </c>
      <c r="D39" s="14">
        <v>1.2978229063495526E-2</v>
      </c>
      <c r="E39">
        <v>4.980982794</v>
      </c>
      <c r="F39" s="15">
        <v>13231.234131265999</v>
      </c>
      <c r="G39" s="15">
        <v>13231.234131265999</v>
      </c>
      <c r="H39" s="15">
        <v>0</v>
      </c>
      <c r="I39" s="14">
        <v>0</v>
      </c>
    </row>
    <row r="40" spans="1:9" x14ac:dyDescent="0.3">
      <c r="A40" t="s">
        <v>119</v>
      </c>
      <c r="B40" t="s">
        <v>120</v>
      </c>
      <c r="C40" t="s">
        <v>149</v>
      </c>
      <c r="D40" s="14">
        <v>1.2435114659433668E-2</v>
      </c>
      <c r="E40">
        <v>102.3702545</v>
      </c>
      <c r="F40" s="15">
        <v>12677.531942388932</v>
      </c>
      <c r="G40" s="15">
        <v>12677.531942388932</v>
      </c>
      <c r="H40" s="15">
        <v>0</v>
      </c>
      <c r="I40" s="14">
        <v>0</v>
      </c>
    </row>
    <row r="41" spans="1:9" x14ac:dyDescent="0.3">
      <c r="A41" t="s">
        <v>119</v>
      </c>
      <c r="B41" t="s">
        <v>120</v>
      </c>
      <c r="C41" t="s">
        <v>150</v>
      </c>
      <c r="D41" s="14">
        <v>1.2094445266010671E-2</v>
      </c>
      <c r="E41">
        <v>27.023958709999999</v>
      </c>
      <c r="F41" s="15">
        <v>12330.22134371762</v>
      </c>
      <c r="G41" s="15">
        <v>12330.22134371762</v>
      </c>
      <c r="H41" s="15">
        <v>0</v>
      </c>
      <c r="I41" s="14">
        <v>0</v>
      </c>
    </row>
    <row r="42" spans="1:9" x14ac:dyDescent="0.3">
      <c r="A42" t="s">
        <v>119</v>
      </c>
      <c r="B42" t="s">
        <v>120</v>
      </c>
      <c r="C42" t="s">
        <v>151</v>
      </c>
      <c r="D42" s="14">
        <v>1.1859555216272921E-2</v>
      </c>
      <c r="E42">
        <v>63.989163310000002</v>
      </c>
      <c r="F42" s="15">
        <v>12090.752212145071</v>
      </c>
      <c r="G42" s="15">
        <v>12090.752212145071</v>
      </c>
      <c r="H42" s="15">
        <v>0</v>
      </c>
      <c r="I42" s="14">
        <v>0</v>
      </c>
    </row>
    <row r="43" spans="1:9" x14ac:dyDescent="0.3">
      <c r="A43" t="s">
        <v>119</v>
      </c>
      <c r="B43" t="s">
        <v>120</v>
      </c>
      <c r="C43" t="s">
        <v>152</v>
      </c>
      <c r="D43" s="14">
        <v>1.1825389398669129E-2</v>
      </c>
      <c r="E43">
        <v>41.553510989999999</v>
      </c>
      <c r="F43" s="15">
        <v>12055.920346426705</v>
      </c>
      <c r="G43" s="15">
        <v>12055.920346426705</v>
      </c>
      <c r="H43" s="15">
        <v>0</v>
      </c>
      <c r="I43" s="14">
        <v>0</v>
      </c>
    </row>
    <row r="44" spans="1:9" x14ac:dyDescent="0.3">
      <c r="A44" t="s">
        <v>119</v>
      </c>
      <c r="B44" t="s">
        <v>120</v>
      </c>
      <c r="C44" t="s">
        <v>153</v>
      </c>
      <c r="D44" s="14">
        <v>1.1002769711458702E-2</v>
      </c>
      <c r="E44">
        <v>107.26012470000001</v>
      </c>
      <c r="F44" s="15">
        <v>11217.264037525154</v>
      </c>
      <c r="G44" s="15">
        <v>11217.264037525154</v>
      </c>
      <c r="H44" s="15">
        <v>0</v>
      </c>
      <c r="I44" s="14">
        <v>0</v>
      </c>
    </row>
    <row r="45" spans="1:9" x14ac:dyDescent="0.3">
      <c r="A45" t="s">
        <v>119</v>
      </c>
      <c r="B45" t="s">
        <v>120</v>
      </c>
      <c r="C45" t="s">
        <v>154</v>
      </c>
      <c r="D45" s="14">
        <v>1.0860191724178984E-2</v>
      </c>
      <c r="E45">
        <v>4.8475948129999997</v>
      </c>
      <c r="F45" s="15">
        <v>11071.906552892</v>
      </c>
      <c r="G45" s="15">
        <v>11071.906552892</v>
      </c>
      <c r="H45" s="15">
        <v>0</v>
      </c>
      <c r="I45" s="14">
        <v>0</v>
      </c>
    </row>
    <row r="46" spans="1:9" x14ac:dyDescent="0.3">
      <c r="A46" t="s">
        <v>119</v>
      </c>
      <c r="B46" t="s">
        <v>120</v>
      </c>
      <c r="C46" t="s">
        <v>155</v>
      </c>
      <c r="D46" s="14">
        <v>1.041184449959787E-2</v>
      </c>
      <c r="E46">
        <v>112.8275806</v>
      </c>
      <c r="F46" s="15">
        <v>10614.81898944147</v>
      </c>
      <c r="G46" s="15">
        <v>10614.81898944147</v>
      </c>
      <c r="H46" s="15">
        <v>0</v>
      </c>
      <c r="I46" s="14">
        <v>0</v>
      </c>
    </row>
    <row r="47" spans="1:9" x14ac:dyDescent="0.3">
      <c r="A47" t="s">
        <v>119</v>
      </c>
      <c r="B47" t="s">
        <v>120</v>
      </c>
      <c r="C47" t="s">
        <v>156</v>
      </c>
      <c r="D47" s="14">
        <v>9.5484298332603971E-3</v>
      </c>
      <c r="E47">
        <v>136.6639332</v>
      </c>
      <c r="F47" s="15">
        <v>9734.5724206077484</v>
      </c>
      <c r="G47" s="15">
        <v>9734.5724206077484</v>
      </c>
      <c r="H47" s="15">
        <v>0</v>
      </c>
      <c r="I47" s="14">
        <v>0</v>
      </c>
    </row>
    <row r="48" spans="1:9" x14ac:dyDescent="0.3">
      <c r="A48" t="s">
        <v>119</v>
      </c>
      <c r="B48" t="s">
        <v>120</v>
      </c>
      <c r="C48" t="s">
        <v>157</v>
      </c>
      <c r="D48" s="14">
        <v>9.518451563128149E-3</v>
      </c>
      <c r="E48">
        <v>119.6696285</v>
      </c>
      <c r="F48" s="15">
        <v>9704.0097368217321</v>
      </c>
      <c r="G48" s="15">
        <v>9704.0097368217321</v>
      </c>
      <c r="H48" s="15">
        <v>0</v>
      </c>
      <c r="I48" s="14">
        <v>0</v>
      </c>
    </row>
    <row r="49" spans="1:11" x14ac:dyDescent="0.3">
      <c r="A49" t="s">
        <v>119</v>
      </c>
      <c r="B49" t="s">
        <v>120</v>
      </c>
      <c r="C49" t="s">
        <v>158</v>
      </c>
      <c r="D49" s="14">
        <v>9.062995214081106E-3</v>
      </c>
      <c r="E49">
        <v>280.6705642</v>
      </c>
      <c r="F49" s="15">
        <v>9239.6744595408472</v>
      </c>
      <c r="G49" s="15">
        <v>9239.6744595408472</v>
      </c>
      <c r="H49" s="15">
        <v>0</v>
      </c>
      <c r="I49" s="14">
        <v>0</v>
      </c>
    </row>
    <row r="50" spans="1:11" x14ac:dyDescent="0.3">
      <c r="A50" t="s">
        <v>119</v>
      </c>
      <c r="B50" t="s">
        <v>120</v>
      </c>
      <c r="C50" t="s">
        <v>159</v>
      </c>
      <c r="D50" s="14">
        <v>8.984871875796328E-3</v>
      </c>
      <c r="E50">
        <v>88.62256275</v>
      </c>
      <c r="F50" s="15">
        <v>9160.0281399309206</v>
      </c>
      <c r="G50" s="15">
        <v>9160.0281399309206</v>
      </c>
      <c r="H50" s="15">
        <v>0</v>
      </c>
      <c r="I50" s="14">
        <v>0</v>
      </c>
    </row>
    <row r="51" spans="1:11" x14ac:dyDescent="0.3">
      <c r="A51" t="s">
        <v>119</v>
      </c>
      <c r="B51" t="s">
        <v>120</v>
      </c>
      <c r="C51" t="s">
        <v>160</v>
      </c>
      <c r="D51" s="14">
        <v>8.94190895378324E-3</v>
      </c>
      <c r="E51">
        <v>115.0748237</v>
      </c>
      <c r="F51" s="15">
        <v>9116.2276739861954</v>
      </c>
      <c r="G51" s="15">
        <v>9116.2276739861954</v>
      </c>
      <c r="H51" s="15">
        <v>0</v>
      </c>
      <c r="I51" s="14">
        <v>0</v>
      </c>
    </row>
    <row r="52" spans="1:11" x14ac:dyDescent="0.3">
      <c r="A52" t="s">
        <v>119</v>
      </c>
      <c r="B52" t="s">
        <v>120</v>
      </c>
      <c r="C52" t="s">
        <v>161</v>
      </c>
      <c r="D52" s="14">
        <v>8.1600589904027195E-3</v>
      </c>
      <c r="E52">
        <v>141.05011769999999</v>
      </c>
      <c r="F52" s="15">
        <v>8319.1358773783795</v>
      </c>
      <c r="G52" s="15">
        <v>8319.1358773783795</v>
      </c>
      <c r="H52" s="15">
        <v>0</v>
      </c>
      <c r="I52" s="14">
        <v>0</v>
      </c>
      <c r="J52" s="15"/>
      <c r="K52" s="14"/>
    </row>
    <row r="53" spans="1:11" x14ac:dyDescent="0.3">
      <c r="A53" t="s">
        <v>119</v>
      </c>
      <c r="B53" t="s">
        <v>120</v>
      </c>
      <c r="C53" t="s">
        <v>162</v>
      </c>
      <c r="D53" s="14">
        <v>7.6280325977822775E-3</v>
      </c>
      <c r="E53">
        <v>194.6617699</v>
      </c>
      <c r="F53" s="15">
        <v>7776.7378560201441</v>
      </c>
      <c r="G53" s="15">
        <v>7776.7378560201441</v>
      </c>
      <c r="H53" s="15">
        <v>0</v>
      </c>
      <c r="I53" s="14">
        <v>0</v>
      </c>
      <c r="J53" s="15"/>
      <c r="K53" s="14"/>
    </row>
    <row r="54" spans="1:11" x14ac:dyDescent="0.3">
      <c r="A54" t="s">
        <v>119</v>
      </c>
      <c r="B54" t="s">
        <v>120</v>
      </c>
      <c r="C54" t="s">
        <v>163</v>
      </c>
      <c r="D54" s="14">
        <v>6.572401783605639E-3</v>
      </c>
      <c r="E54">
        <v>219.18639300000001</v>
      </c>
      <c r="F54" s="15">
        <v>6700.5279671196213</v>
      </c>
      <c r="G54" s="15">
        <v>6700.5279671196213</v>
      </c>
      <c r="H54" s="15">
        <v>0</v>
      </c>
      <c r="I54" s="14">
        <v>0</v>
      </c>
      <c r="J54" s="15"/>
      <c r="K54" s="14"/>
    </row>
    <row r="55" spans="1:11" x14ac:dyDescent="0.3">
      <c r="A55" t="s">
        <v>119</v>
      </c>
      <c r="B55" t="s">
        <v>120</v>
      </c>
      <c r="C55" t="s">
        <v>164</v>
      </c>
      <c r="D55" s="14">
        <v>6.0475111956826292E-3</v>
      </c>
      <c r="E55">
        <v>126.97775350000001</v>
      </c>
      <c r="F55" s="15">
        <v>6165.4048599430353</v>
      </c>
      <c r="G55" s="15">
        <v>6165.4048599430353</v>
      </c>
      <c r="H55" s="15">
        <v>0</v>
      </c>
      <c r="I55" s="14">
        <v>0</v>
      </c>
      <c r="J55" s="15"/>
      <c r="K55" s="14"/>
    </row>
    <row r="56" spans="1:11" x14ac:dyDescent="0.3">
      <c r="A56" t="s">
        <v>119</v>
      </c>
      <c r="B56" t="s">
        <v>120</v>
      </c>
      <c r="C56" t="s">
        <v>165</v>
      </c>
      <c r="D56" s="14">
        <v>6.0062996654394107E-3</v>
      </c>
      <c r="E56">
        <v>63.985267749999998</v>
      </c>
      <c r="F56" s="15">
        <v>6123.3899284074596</v>
      </c>
      <c r="G56" s="15">
        <v>6123.3899284074596</v>
      </c>
      <c r="H56" s="15">
        <v>0</v>
      </c>
      <c r="I56" s="14">
        <v>0</v>
      </c>
      <c r="J56" s="15"/>
      <c r="K56" s="14"/>
    </row>
    <row r="57" spans="1:11" x14ac:dyDescent="0.3">
      <c r="A57" t="s">
        <v>119</v>
      </c>
      <c r="B57" t="s">
        <v>120</v>
      </c>
      <c r="C57" t="s">
        <v>166</v>
      </c>
      <c r="D57" s="14">
        <v>5.8330474685832712E-3</v>
      </c>
      <c r="E57">
        <v>108.1229137</v>
      </c>
      <c r="F57" s="15">
        <v>5946.7602534999996</v>
      </c>
      <c r="G57" s="15">
        <v>5946.7602534999996</v>
      </c>
      <c r="H57" s="15">
        <v>0</v>
      </c>
      <c r="I57" s="14">
        <v>0</v>
      </c>
      <c r="J57" s="15"/>
      <c r="K57" s="14"/>
    </row>
    <row r="58" spans="1:11" x14ac:dyDescent="0.3">
      <c r="A58" t="s">
        <v>119</v>
      </c>
      <c r="B58" t="s">
        <v>120</v>
      </c>
      <c r="C58" t="s">
        <v>167</v>
      </c>
      <c r="D58" s="14">
        <v>5.6794338114327103E-3</v>
      </c>
      <c r="E58">
        <v>91.26973658</v>
      </c>
      <c r="F58" s="15">
        <v>5790.1519632952904</v>
      </c>
      <c r="G58" s="15">
        <v>5790.1519632952904</v>
      </c>
      <c r="H58" s="15">
        <v>0</v>
      </c>
      <c r="I58" s="14">
        <v>0</v>
      </c>
      <c r="J58" s="15"/>
      <c r="K58" s="14"/>
    </row>
    <row r="59" spans="1:11" x14ac:dyDescent="0.3">
      <c r="A59" t="s">
        <v>119</v>
      </c>
      <c r="B59" t="s">
        <v>120</v>
      </c>
      <c r="C59" t="s">
        <v>168</v>
      </c>
      <c r="D59" s="14">
        <v>5.5233011301211287E-3</v>
      </c>
      <c r="E59">
        <v>31.688101509999999</v>
      </c>
      <c r="F59" s="15">
        <v>5630.9755416225889</v>
      </c>
      <c r="G59" s="15">
        <v>5630.9755416225889</v>
      </c>
      <c r="H59" s="15">
        <v>0</v>
      </c>
      <c r="I59" s="14">
        <v>0</v>
      </c>
      <c r="J59" s="15"/>
      <c r="K59" s="14"/>
    </row>
    <row r="60" spans="1:11" x14ac:dyDescent="0.3">
      <c r="A60" t="s">
        <v>119</v>
      </c>
      <c r="B60" t="s">
        <v>120</v>
      </c>
      <c r="C60" t="s">
        <v>169</v>
      </c>
      <c r="D60" s="14">
        <v>5.3303311665237104E-3</v>
      </c>
      <c r="E60">
        <v>71.900550129999999</v>
      </c>
      <c r="F60" s="15">
        <v>5434.2437104792389</v>
      </c>
      <c r="G60" s="15">
        <v>5434.2437104792389</v>
      </c>
      <c r="H60" s="15">
        <v>0</v>
      </c>
      <c r="I60" s="14">
        <v>0</v>
      </c>
      <c r="J60" s="15"/>
      <c r="K60" s="14"/>
    </row>
    <row r="61" spans="1:11" x14ac:dyDescent="0.3">
      <c r="A61" t="s">
        <v>119</v>
      </c>
      <c r="B61" t="s">
        <v>120</v>
      </c>
      <c r="C61" t="s">
        <v>170</v>
      </c>
      <c r="D61" s="14">
        <v>5.1457884958527695E-3</v>
      </c>
      <c r="E61">
        <v>366.9886975</v>
      </c>
      <c r="F61" s="15">
        <v>5246.103458761515</v>
      </c>
      <c r="G61" s="15">
        <v>5246.103458761515</v>
      </c>
      <c r="H61" s="15">
        <v>0</v>
      </c>
      <c r="I61" s="14">
        <v>0</v>
      </c>
      <c r="J61" s="15"/>
      <c r="K61" s="14"/>
    </row>
    <row r="62" spans="1:11" x14ac:dyDescent="0.3">
      <c r="A62" t="s">
        <v>119</v>
      </c>
      <c r="B62" t="s">
        <v>120</v>
      </c>
      <c r="C62" t="s">
        <v>171</v>
      </c>
      <c r="D62" s="14">
        <v>4.5858331462879749E-3</v>
      </c>
      <c r="E62">
        <v>49.223329669999998</v>
      </c>
      <c r="F62" s="15">
        <v>4675.232017296049</v>
      </c>
      <c r="G62" s="15">
        <v>4675.232017296049</v>
      </c>
      <c r="H62" s="15">
        <v>0</v>
      </c>
      <c r="I62" s="14">
        <v>0</v>
      </c>
      <c r="J62" s="15"/>
      <c r="K62" s="14"/>
    </row>
    <row r="63" spans="1:11" x14ac:dyDescent="0.3">
      <c r="A63" t="s">
        <v>119</v>
      </c>
      <c r="B63" t="s">
        <v>120</v>
      </c>
      <c r="C63" t="s">
        <v>172</v>
      </c>
      <c r="D63" s="14">
        <v>4.5007901388539251E-3</v>
      </c>
      <c r="E63">
        <v>49.57894091</v>
      </c>
      <c r="F63" s="15">
        <v>4588.5311325234197</v>
      </c>
      <c r="G63" s="15">
        <v>4588.5311325234197</v>
      </c>
      <c r="H63" s="15">
        <v>0</v>
      </c>
      <c r="I63" s="14">
        <v>0</v>
      </c>
      <c r="J63" s="15"/>
      <c r="K63" s="14"/>
    </row>
    <row r="64" spans="1:11" x14ac:dyDescent="0.3">
      <c r="A64" t="s">
        <v>119</v>
      </c>
      <c r="B64" t="s">
        <v>120</v>
      </c>
      <c r="C64" t="s">
        <v>173</v>
      </c>
      <c r="D64" s="14">
        <v>3.8419213484772292E-3</v>
      </c>
      <c r="E64">
        <v>95.253357890000004</v>
      </c>
      <c r="F64" s="15">
        <v>3916.8179746952369</v>
      </c>
      <c r="G64" s="15">
        <v>3916.8179746952369</v>
      </c>
      <c r="H64" s="15">
        <v>0</v>
      </c>
      <c r="I64" s="14">
        <v>0</v>
      </c>
      <c r="J64" s="15"/>
      <c r="K64" s="14"/>
    </row>
    <row r="65" spans="1:11" x14ac:dyDescent="0.3">
      <c r="A65" t="s">
        <v>119</v>
      </c>
      <c r="B65" t="s">
        <v>120</v>
      </c>
      <c r="C65" t="s">
        <v>174</v>
      </c>
      <c r="D65" s="14">
        <v>3.5595952459226113E-3</v>
      </c>
      <c r="E65">
        <v>40.393902410000003</v>
      </c>
      <c r="F65" s="15">
        <v>3628.9880445875119</v>
      </c>
      <c r="G65" s="15">
        <v>3628.9880445875119</v>
      </c>
      <c r="H65" s="15">
        <v>0</v>
      </c>
      <c r="I65" s="14">
        <v>0</v>
      </c>
      <c r="J65" s="15"/>
      <c r="K65" s="14"/>
    </row>
    <row r="66" spans="1:11" x14ac:dyDescent="0.3">
      <c r="A66" t="s">
        <v>119</v>
      </c>
      <c r="B66" t="s">
        <v>120</v>
      </c>
      <c r="C66" t="s">
        <v>175</v>
      </c>
      <c r="D66" s="14">
        <v>3.2481393806281997E-3</v>
      </c>
      <c r="E66">
        <v>43.526030489999997</v>
      </c>
      <c r="F66" s="15">
        <v>3311.4604793777421</v>
      </c>
      <c r="G66" s="15">
        <v>3311.4604793777421</v>
      </c>
      <c r="H66" s="15">
        <v>0</v>
      </c>
      <c r="I66" s="14">
        <v>0</v>
      </c>
      <c r="J66" s="15"/>
      <c r="K66" s="14"/>
    </row>
    <row r="67" spans="1:11" x14ac:dyDescent="0.3">
      <c r="A67" t="s">
        <v>119</v>
      </c>
      <c r="B67" t="s">
        <v>120</v>
      </c>
      <c r="C67" t="s">
        <v>176</v>
      </c>
      <c r="D67" s="14">
        <v>2.5774531363332537E-3</v>
      </c>
      <c r="E67">
        <v>75.639014520000003</v>
      </c>
      <c r="F67" s="15">
        <v>2627.6994913823746</v>
      </c>
      <c r="G67" s="15">
        <v>2627.6994913823746</v>
      </c>
      <c r="H67" s="15">
        <v>0</v>
      </c>
      <c r="I67" s="14">
        <v>0</v>
      </c>
      <c r="J67" s="15"/>
      <c r="K67" s="14"/>
    </row>
    <row r="68" spans="1:11" x14ac:dyDescent="0.3">
      <c r="A68" t="s">
        <v>119</v>
      </c>
      <c r="B68" t="s">
        <v>120</v>
      </c>
      <c r="C68" t="s">
        <v>177</v>
      </c>
      <c r="D68" s="14">
        <v>2.3705008471073853E-3</v>
      </c>
      <c r="E68">
        <v>12.36644604</v>
      </c>
      <c r="F68" s="15">
        <v>2416.7127551063982</v>
      </c>
      <c r="G68" s="15">
        <v>2416.7127551063982</v>
      </c>
      <c r="H68" s="15">
        <v>0</v>
      </c>
      <c r="I68" s="14">
        <v>0</v>
      </c>
      <c r="J68" s="15"/>
      <c r="K68" s="14"/>
    </row>
    <row r="69" spans="1:11" x14ac:dyDescent="0.3">
      <c r="A69" t="s">
        <v>119</v>
      </c>
      <c r="B69" t="s">
        <v>120</v>
      </c>
      <c r="C69" t="s">
        <v>178</v>
      </c>
      <c r="D69" s="14">
        <v>2.1696334494050447E-3</v>
      </c>
      <c r="E69">
        <v>10.80782514</v>
      </c>
      <c r="F69" s="15">
        <v>2211.9295327318373</v>
      </c>
      <c r="G69" s="15">
        <v>2211.9295327318373</v>
      </c>
      <c r="H69" s="15">
        <v>0</v>
      </c>
      <c r="I69" s="14">
        <v>0</v>
      </c>
      <c r="J69" s="15"/>
      <c r="K69" s="14"/>
    </row>
    <row r="70" spans="1:11" x14ac:dyDescent="0.3">
      <c r="A70" t="s">
        <v>119</v>
      </c>
      <c r="B70" t="s">
        <v>120</v>
      </c>
      <c r="C70" t="s">
        <v>179</v>
      </c>
      <c r="D70" s="14">
        <v>1.8098580327296811E-3</v>
      </c>
      <c r="E70">
        <v>57.036801670000003</v>
      </c>
      <c r="F70" s="15">
        <v>1845.1404469932477</v>
      </c>
      <c r="G70" s="15">
        <v>1845.1404469932477</v>
      </c>
      <c r="H70" s="15">
        <v>0</v>
      </c>
      <c r="I70" s="14">
        <v>0</v>
      </c>
      <c r="J70" s="15"/>
      <c r="K70" s="14"/>
    </row>
    <row r="71" spans="1:11" x14ac:dyDescent="0.3">
      <c r="D71" s="17">
        <f>SUBTOTAL(109,UI_TablePH[Mix])</f>
        <v>1.0000000000000002</v>
      </c>
      <c r="F71" s="18">
        <f>SUBTOTAL(109,UI_TablePH[MV])</f>
        <v>1019494.5756106362</v>
      </c>
      <c r="G71" s="18">
        <f>SUBTOTAL(109,UI_TablePH[BV])</f>
        <v>1019494.5756106362</v>
      </c>
      <c r="H71" s="18">
        <f>SUBTOTAL(109,UI_TablePH[MV +/- BV])</f>
        <v>0</v>
      </c>
      <c r="I71" s="17">
        <f>UI_TablePH[[#Totals],[MV +/- BV]]/UI_TablePH[[#Totals],[BV]]</f>
        <v>0</v>
      </c>
      <c r="J71" s="15"/>
      <c r="K71" s="14"/>
    </row>
    <row r="72" spans="1:11" x14ac:dyDescent="0.3">
      <c r="D72" s="14"/>
      <c r="F72" s="15"/>
      <c r="G72" s="15"/>
      <c r="H72" s="15"/>
      <c r="I72" s="14"/>
      <c r="J72" s="15"/>
      <c r="K72" s="14"/>
    </row>
    <row r="73" spans="1:11" x14ac:dyDescent="0.3">
      <c r="D73" s="14"/>
      <c r="F73" s="15"/>
      <c r="G73" s="15"/>
      <c r="H73" s="15"/>
      <c r="I73" s="14"/>
      <c r="J73" s="15"/>
      <c r="K73" s="14"/>
    </row>
    <row r="74" spans="1:11" x14ac:dyDescent="0.3">
      <c r="D74" s="14"/>
      <c r="F74" s="15"/>
      <c r="G74" s="15"/>
      <c r="H74" s="15"/>
      <c r="I74" s="14"/>
      <c r="J74" s="15"/>
      <c r="K74" s="14"/>
    </row>
    <row r="75" spans="1:11" x14ac:dyDescent="0.3">
      <c r="D75" s="14"/>
      <c r="F75" s="15"/>
      <c r="G75" s="15"/>
      <c r="H75" s="15"/>
      <c r="I75" s="14"/>
      <c r="J75" s="15"/>
      <c r="K75" s="14"/>
    </row>
    <row r="76" spans="1:11" x14ac:dyDescent="0.3">
      <c r="D76" s="14"/>
      <c r="F76" s="15"/>
      <c r="G76" s="15"/>
      <c r="H76" s="15"/>
      <c r="I76" s="14"/>
      <c r="J76" s="15"/>
      <c r="K76" s="14"/>
    </row>
    <row r="77" spans="1:11" x14ac:dyDescent="0.3">
      <c r="D77" s="14"/>
      <c r="F77" s="15"/>
      <c r="G77" s="15"/>
      <c r="H77" s="15"/>
      <c r="I77" s="14"/>
      <c r="J77" s="15"/>
      <c r="K77" s="14"/>
    </row>
    <row r="78" spans="1:11" x14ac:dyDescent="0.3">
      <c r="D78" s="14"/>
      <c r="F78" s="15"/>
      <c r="G78" s="15"/>
      <c r="H78" s="15"/>
      <c r="I78" s="14"/>
    </row>
    <row r="79" spans="1:11" x14ac:dyDescent="0.3">
      <c r="D79" s="14"/>
      <c r="F79" s="15"/>
      <c r="G79" s="15"/>
      <c r="H79" s="15"/>
      <c r="I79" s="14"/>
    </row>
    <row r="80" spans="1:11" x14ac:dyDescent="0.3">
      <c r="D80" s="14"/>
      <c r="F80" s="15"/>
      <c r="G80" s="15"/>
      <c r="H80" s="15"/>
      <c r="I80" s="14"/>
    </row>
    <row r="81" spans="4:9" x14ac:dyDescent="0.3">
      <c r="D81" s="14"/>
      <c r="F81" s="15"/>
      <c r="G81" s="15"/>
      <c r="H81" s="15"/>
      <c r="I81" s="14"/>
    </row>
    <row r="82" spans="4:9" x14ac:dyDescent="0.3">
      <c r="D82" s="14"/>
      <c r="F82" s="15"/>
      <c r="G82" s="15"/>
      <c r="H82" s="15"/>
      <c r="I82" s="14"/>
    </row>
    <row r="83" spans="4:9" x14ac:dyDescent="0.3">
      <c r="D83" s="14"/>
      <c r="F83" s="15"/>
      <c r="G83" s="15"/>
      <c r="H83" s="15"/>
      <c r="I83" s="14"/>
    </row>
    <row r="84" spans="4:9" x14ac:dyDescent="0.3">
      <c r="D84" s="14"/>
      <c r="F84" s="15"/>
      <c r="G84" s="15"/>
      <c r="H84" s="15"/>
      <c r="I84" s="14"/>
    </row>
    <row r="85" spans="4:9" x14ac:dyDescent="0.3">
      <c r="D85" s="14"/>
      <c r="F85" s="15"/>
      <c r="G85" s="15"/>
      <c r="H85" s="15"/>
      <c r="I85" s="14"/>
    </row>
    <row r="86" spans="4:9" x14ac:dyDescent="0.3">
      <c r="D86" s="14"/>
      <c r="F86" s="15"/>
      <c r="G86" s="15"/>
      <c r="H86" s="15"/>
      <c r="I86" s="14"/>
    </row>
    <row r="87" spans="4:9" x14ac:dyDescent="0.3">
      <c r="D87" s="14"/>
      <c r="F87" s="15"/>
      <c r="G87" s="15"/>
      <c r="H87" s="15"/>
      <c r="I87" s="14"/>
    </row>
    <row r="88" spans="4:9" x14ac:dyDescent="0.3">
      <c r="D88" s="14"/>
      <c r="F88" s="15"/>
      <c r="G88" s="15"/>
      <c r="H88" s="15"/>
      <c r="I88" s="14"/>
    </row>
    <row r="89" spans="4:9" x14ac:dyDescent="0.3">
      <c r="D89" s="14"/>
      <c r="F89" s="15"/>
      <c r="G89" s="15"/>
      <c r="H89" s="15"/>
      <c r="I89" s="14"/>
    </row>
    <row r="90" spans="4:9" x14ac:dyDescent="0.3">
      <c r="D90" s="14"/>
      <c r="F90" s="15"/>
      <c r="G90" s="15"/>
      <c r="H90" s="15"/>
      <c r="I90" s="14"/>
    </row>
    <row r="91" spans="4:9" x14ac:dyDescent="0.3">
      <c r="D91" s="14"/>
      <c r="F91" s="15"/>
      <c r="G91" s="15"/>
      <c r="H91" s="15"/>
      <c r="I91" s="14"/>
    </row>
    <row r="92" spans="4:9" x14ac:dyDescent="0.3">
      <c r="D92" s="14"/>
      <c r="F92" s="15"/>
      <c r="G92" s="15"/>
      <c r="H92" s="15"/>
      <c r="I92" s="14"/>
    </row>
    <row r="93" spans="4:9" x14ac:dyDescent="0.3">
      <c r="D93" s="14"/>
      <c r="F93" s="15"/>
      <c r="G93" s="15"/>
      <c r="H93" s="15"/>
      <c r="I93" s="14"/>
    </row>
    <row r="94" spans="4:9" x14ac:dyDescent="0.3">
      <c r="D94" s="14"/>
      <c r="F94" s="15"/>
      <c r="G94" s="15"/>
      <c r="H94" s="15"/>
      <c r="I94" s="14"/>
    </row>
    <row r="95" spans="4:9" x14ac:dyDescent="0.3">
      <c r="D95" s="14"/>
      <c r="F95" s="15"/>
      <c r="G95" s="15"/>
      <c r="H95" s="15"/>
      <c r="I95" s="14"/>
    </row>
    <row r="96" spans="4:9" x14ac:dyDescent="0.3">
      <c r="D96" s="14"/>
      <c r="F96" s="15"/>
      <c r="G96" s="15"/>
      <c r="H96" s="15"/>
      <c r="I96" s="14"/>
    </row>
    <row r="97" spans="4:9" x14ac:dyDescent="0.3">
      <c r="D97" s="14"/>
      <c r="F97" s="15"/>
      <c r="G97" s="15"/>
      <c r="H97" s="15"/>
      <c r="I97" s="14"/>
    </row>
    <row r="98" spans="4:9" x14ac:dyDescent="0.3">
      <c r="D98" s="14"/>
      <c r="F98" s="15"/>
      <c r="G98" s="15"/>
      <c r="H98" s="15"/>
      <c r="I98" s="14"/>
    </row>
    <row r="99" spans="4:9" x14ac:dyDescent="0.3">
      <c r="D99" s="14"/>
      <c r="F99" s="15"/>
      <c r="G99" s="15"/>
      <c r="H99" s="15"/>
      <c r="I99" s="14"/>
    </row>
    <row r="100" spans="4:9" x14ac:dyDescent="0.3">
      <c r="F100" s="14"/>
      <c r="H100" s="15"/>
      <c r="I100" s="15"/>
    </row>
    <row r="101" spans="4:9" x14ac:dyDescent="0.3">
      <c r="F101" s="14"/>
      <c r="H101" s="15"/>
      <c r="I101" s="15"/>
    </row>
    <row r="102" spans="4:9" x14ac:dyDescent="0.3">
      <c r="F102" s="14"/>
      <c r="H102" s="15"/>
      <c r="I102" s="15"/>
    </row>
    <row r="103" spans="4:9" x14ac:dyDescent="0.3">
      <c r="F103" s="14"/>
      <c r="H103" s="15"/>
      <c r="I103" s="15"/>
    </row>
    <row r="104" spans="4:9" x14ac:dyDescent="0.3">
      <c r="F104" s="14"/>
      <c r="H104" s="15"/>
      <c r="I104" s="15"/>
    </row>
    <row r="105" spans="4:9" x14ac:dyDescent="0.3">
      <c r="F105" s="14"/>
      <c r="H105" s="15"/>
      <c r="I105" s="15"/>
    </row>
    <row r="106" spans="4:9" x14ac:dyDescent="0.3">
      <c r="F106" s="14"/>
      <c r="H106" s="15"/>
      <c r="I106" s="15"/>
    </row>
    <row r="107" spans="4:9" x14ac:dyDescent="0.3">
      <c r="F107" s="14"/>
      <c r="H107" s="15"/>
      <c r="I107" s="15"/>
    </row>
    <row r="108" spans="4:9" x14ac:dyDescent="0.3">
      <c r="F108" s="14"/>
      <c r="H108" s="15"/>
      <c r="I108" s="15"/>
    </row>
  </sheetData>
  <dataConsolidate/>
  <pageMargins left="0.7" right="0.7" top="0.75" bottom="0.75" header="0.3" footer="0.3"/>
  <pageSetup scale="63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824BC-DE67-4DB6-B5A0-BCBB029F9AEA}">
  <sheetPr codeName="Sheet48"/>
  <dimension ref="B1:B129"/>
  <sheetViews>
    <sheetView showGridLines="0" showRowColHeaders="0" zoomScaleNormal="100" workbookViewId="0">
      <pane ySplit="7" topLeftCell="A16" activePane="bottomLeft" state="frozen"/>
      <selection activeCell="AA26" sqref="AA26"/>
      <selection pane="bottomLeft" activeCell="B4" sqref="B4"/>
    </sheetView>
  </sheetViews>
  <sheetFormatPr defaultColWidth="9.109375" defaultRowHeight="14.4" x14ac:dyDescent="0.3"/>
  <cols>
    <col min="1" max="1" width="9.109375" style="2"/>
    <col min="2" max="2" width="124.44140625" style="2" customWidth="1"/>
    <col min="3" max="16384" width="9.109375" style="2"/>
  </cols>
  <sheetData>
    <row r="1" spans="2:2" customFormat="1" x14ac:dyDescent="0.3"/>
    <row r="2" spans="2:2" customFormat="1" x14ac:dyDescent="0.3"/>
    <row r="3" spans="2:2" customFormat="1" x14ac:dyDescent="0.3"/>
    <row r="4" spans="2:2" customFormat="1" x14ac:dyDescent="0.3"/>
    <row r="5" spans="2:2" customFormat="1" x14ac:dyDescent="0.3"/>
    <row r="6" spans="2:2" customFormat="1" ht="40.049999999999997" customHeight="1" x14ac:dyDescent="0.3"/>
    <row r="7" spans="2:2" customFormat="1" ht="25.05" customHeight="1" x14ac:dyDescent="0.3"/>
    <row r="10" spans="2:2" ht="23.4" x14ac:dyDescent="0.3">
      <c r="B10" s="1" t="s">
        <v>0</v>
      </c>
    </row>
    <row r="11" spans="2:2" ht="15.6" x14ac:dyDescent="0.3">
      <c r="B11" s="3" t="s">
        <v>1</v>
      </c>
    </row>
    <row r="12" spans="2:2" x14ac:dyDescent="0.3">
      <c r="B12" s="4"/>
    </row>
    <row r="13" spans="2:2" ht="18" x14ac:dyDescent="0.3">
      <c r="B13" s="5" t="s">
        <v>2</v>
      </c>
    </row>
    <row r="14" spans="2:2" x14ac:dyDescent="0.3">
      <c r="B14" s="4" t="s">
        <v>3</v>
      </c>
    </row>
    <row r="15" spans="2:2" x14ac:dyDescent="0.3">
      <c r="B15" s="4" t="s">
        <v>4</v>
      </c>
    </row>
    <row r="16" spans="2:2" x14ac:dyDescent="0.3">
      <c r="B16" s="4" t="s">
        <v>5</v>
      </c>
    </row>
    <row r="17" spans="2:2" x14ac:dyDescent="0.3">
      <c r="B17" s="4" t="s">
        <v>6</v>
      </c>
    </row>
    <row r="18" spans="2:2" x14ac:dyDescent="0.3">
      <c r="B18" s="4" t="s">
        <v>7</v>
      </c>
    </row>
    <row r="19" spans="2:2" x14ac:dyDescent="0.3">
      <c r="B19" s="4" t="s">
        <v>8</v>
      </c>
    </row>
    <row r="20" spans="2:2" x14ac:dyDescent="0.3">
      <c r="B20" s="4" t="s">
        <v>9</v>
      </c>
    </row>
    <row r="21" spans="2:2" x14ac:dyDescent="0.3">
      <c r="B21" s="4" t="s">
        <v>10</v>
      </c>
    </row>
    <row r="22" spans="2:2" x14ac:dyDescent="0.3">
      <c r="B22" s="4"/>
    </row>
    <row r="23" spans="2:2" ht="18" x14ac:dyDescent="0.3">
      <c r="B23" s="5" t="s">
        <v>11</v>
      </c>
    </row>
    <row r="24" spans="2:2" x14ac:dyDescent="0.3">
      <c r="B24" s="4" t="s">
        <v>12</v>
      </c>
    </row>
    <row r="25" spans="2:2" x14ac:dyDescent="0.3">
      <c r="B25" s="4" t="s">
        <v>13</v>
      </c>
    </row>
    <row r="26" spans="2:2" x14ac:dyDescent="0.3">
      <c r="B26" s="4" t="s">
        <v>14</v>
      </c>
    </row>
    <row r="27" spans="2:2" x14ac:dyDescent="0.3">
      <c r="B27" s="4" t="s">
        <v>15</v>
      </c>
    </row>
    <row r="28" spans="2:2" x14ac:dyDescent="0.3">
      <c r="B28" s="4" t="s">
        <v>16</v>
      </c>
    </row>
    <row r="29" spans="2:2" x14ac:dyDescent="0.3">
      <c r="B29" s="4" t="s">
        <v>17</v>
      </c>
    </row>
    <row r="30" spans="2:2" x14ac:dyDescent="0.3">
      <c r="B30" s="4" t="s">
        <v>18</v>
      </c>
    </row>
    <row r="31" spans="2:2" x14ac:dyDescent="0.3">
      <c r="B31" s="4" t="s">
        <v>19</v>
      </c>
    </row>
    <row r="32" spans="2:2" x14ac:dyDescent="0.3">
      <c r="B32" s="4" t="s">
        <v>20</v>
      </c>
    </row>
    <row r="33" spans="2:2" x14ac:dyDescent="0.3">
      <c r="B33" s="4" t="s">
        <v>21</v>
      </c>
    </row>
    <row r="34" spans="2:2" x14ac:dyDescent="0.3">
      <c r="B34" s="4" t="s">
        <v>22</v>
      </c>
    </row>
    <row r="35" spans="2:2" x14ac:dyDescent="0.3">
      <c r="B35" s="6" t="s">
        <v>23</v>
      </c>
    </row>
    <row r="36" spans="2:2" x14ac:dyDescent="0.3">
      <c r="B36" s="6" t="s">
        <v>24</v>
      </c>
    </row>
    <row r="37" spans="2:2" x14ac:dyDescent="0.3">
      <c r="B37" s="4"/>
    </row>
    <row r="38" spans="2:2" ht="18" x14ac:dyDescent="0.3">
      <c r="B38" s="5" t="s">
        <v>25</v>
      </c>
    </row>
    <row r="39" spans="2:2" x14ac:dyDescent="0.3">
      <c r="B39" s="4" t="s">
        <v>26</v>
      </c>
    </row>
    <row r="40" spans="2:2" x14ac:dyDescent="0.3">
      <c r="B40" s="4" t="s">
        <v>27</v>
      </c>
    </row>
    <row r="41" spans="2:2" x14ac:dyDescent="0.3">
      <c r="B41" s="4" t="s">
        <v>28</v>
      </c>
    </row>
    <row r="42" spans="2:2" x14ac:dyDescent="0.3">
      <c r="B42" s="4" t="s">
        <v>29</v>
      </c>
    </row>
    <row r="43" spans="2:2" x14ac:dyDescent="0.3">
      <c r="B43" s="4" t="s">
        <v>30</v>
      </c>
    </row>
    <row r="44" spans="2:2" x14ac:dyDescent="0.3">
      <c r="B44" s="4" t="s">
        <v>31</v>
      </c>
    </row>
    <row r="45" spans="2:2" x14ac:dyDescent="0.3">
      <c r="B45" s="4" t="s">
        <v>32</v>
      </c>
    </row>
    <row r="46" spans="2:2" x14ac:dyDescent="0.3">
      <c r="B46" s="4" t="s">
        <v>33</v>
      </c>
    </row>
    <row r="47" spans="2:2" x14ac:dyDescent="0.3">
      <c r="B47" s="4" t="s">
        <v>34</v>
      </c>
    </row>
    <row r="48" spans="2:2" x14ac:dyDescent="0.3">
      <c r="B48" s="4" t="s">
        <v>35</v>
      </c>
    </row>
    <row r="49" spans="2:2" x14ac:dyDescent="0.3">
      <c r="B49" s="6" t="s">
        <v>36</v>
      </c>
    </row>
    <row r="50" spans="2:2" x14ac:dyDescent="0.3">
      <c r="B50" s="6" t="s">
        <v>37</v>
      </c>
    </row>
    <row r="51" spans="2:2" x14ac:dyDescent="0.3">
      <c r="B51" s="4"/>
    </row>
    <row r="52" spans="2:2" ht="18" x14ac:dyDescent="0.3">
      <c r="B52" s="5" t="s">
        <v>38</v>
      </c>
    </row>
    <row r="53" spans="2:2" x14ac:dyDescent="0.3">
      <c r="B53" s="4" t="s">
        <v>39</v>
      </c>
    </row>
    <row r="54" spans="2:2" x14ac:dyDescent="0.3">
      <c r="B54" s="4" t="s">
        <v>40</v>
      </c>
    </row>
    <row r="55" spans="2:2" x14ac:dyDescent="0.3">
      <c r="B55" s="4" t="s">
        <v>41</v>
      </c>
    </row>
    <row r="56" spans="2:2" x14ac:dyDescent="0.3">
      <c r="B56" s="4" t="s">
        <v>42</v>
      </c>
    </row>
    <row r="57" spans="2:2" x14ac:dyDescent="0.3">
      <c r="B57" s="4" t="s">
        <v>43</v>
      </c>
    </row>
    <row r="58" spans="2:2" x14ac:dyDescent="0.3">
      <c r="B58" s="4" t="s">
        <v>44</v>
      </c>
    </row>
    <row r="59" spans="2:2" x14ac:dyDescent="0.3">
      <c r="B59" s="4" t="s">
        <v>45</v>
      </c>
    </row>
    <row r="60" spans="2:2" x14ac:dyDescent="0.3">
      <c r="B60" s="4" t="s">
        <v>46</v>
      </c>
    </row>
    <row r="61" spans="2:2" x14ac:dyDescent="0.3">
      <c r="B61" s="4" t="s">
        <v>47</v>
      </c>
    </row>
    <row r="62" spans="2:2" x14ac:dyDescent="0.3">
      <c r="B62" s="4" t="s">
        <v>48</v>
      </c>
    </row>
    <row r="63" spans="2:2" x14ac:dyDescent="0.3">
      <c r="B63" s="4" t="s">
        <v>49</v>
      </c>
    </row>
    <row r="64" spans="2:2" x14ac:dyDescent="0.3">
      <c r="B64" s="6" t="s">
        <v>50</v>
      </c>
    </row>
    <row r="65" spans="2:2" x14ac:dyDescent="0.3">
      <c r="B65" s="4"/>
    </row>
    <row r="66" spans="2:2" ht="18" x14ac:dyDescent="0.3">
      <c r="B66" s="5" t="s">
        <v>51</v>
      </c>
    </row>
    <row r="67" spans="2:2" x14ac:dyDescent="0.3">
      <c r="B67" s="4" t="s">
        <v>52</v>
      </c>
    </row>
    <row r="68" spans="2:2" x14ac:dyDescent="0.3">
      <c r="B68" s="4" t="s">
        <v>53</v>
      </c>
    </row>
    <row r="69" spans="2:2" x14ac:dyDescent="0.3">
      <c r="B69" s="4" t="s">
        <v>54</v>
      </c>
    </row>
    <row r="70" spans="2:2" x14ac:dyDescent="0.3">
      <c r="B70" s="4" t="s">
        <v>55</v>
      </c>
    </row>
    <row r="71" spans="2:2" x14ac:dyDescent="0.3">
      <c r="B71" s="4" t="s">
        <v>56</v>
      </c>
    </row>
    <row r="72" spans="2:2" x14ac:dyDescent="0.3">
      <c r="B72" s="4" t="s">
        <v>57</v>
      </c>
    </row>
    <row r="73" spans="2:2" x14ac:dyDescent="0.3">
      <c r="B73" s="4" t="s">
        <v>58</v>
      </c>
    </row>
    <row r="74" spans="2:2" x14ac:dyDescent="0.3">
      <c r="B74" s="4" t="s">
        <v>59</v>
      </c>
    </row>
    <row r="75" spans="2:2" x14ac:dyDescent="0.3">
      <c r="B75" s="4" t="s">
        <v>60</v>
      </c>
    </row>
    <row r="76" spans="2:2" x14ac:dyDescent="0.3">
      <c r="B76" s="4"/>
    </row>
    <row r="77" spans="2:2" ht="18" x14ac:dyDescent="0.3">
      <c r="B77" s="5" t="s">
        <v>61</v>
      </c>
    </row>
    <row r="78" spans="2:2" x14ac:dyDescent="0.3">
      <c r="B78" s="4" t="s">
        <v>62</v>
      </c>
    </row>
    <row r="79" spans="2:2" x14ac:dyDescent="0.3">
      <c r="B79" s="4" t="s">
        <v>63</v>
      </c>
    </row>
    <row r="80" spans="2:2" x14ac:dyDescent="0.3">
      <c r="B80" s="4" t="s">
        <v>64</v>
      </c>
    </row>
    <row r="81" spans="2:2" x14ac:dyDescent="0.3">
      <c r="B81" s="4" t="s">
        <v>65</v>
      </c>
    </row>
    <row r="82" spans="2:2" x14ac:dyDescent="0.3">
      <c r="B82" s="4" t="s">
        <v>66</v>
      </c>
    </row>
    <row r="83" spans="2:2" x14ac:dyDescent="0.3">
      <c r="B83" s="4" t="s">
        <v>67</v>
      </c>
    </row>
    <row r="84" spans="2:2" x14ac:dyDescent="0.3">
      <c r="B84" s="4" t="s">
        <v>68</v>
      </c>
    </row>
    <row r="85" spans="2:2" x14ac:dyDescent="0.3">
      <c r="B85" s="4" t="s">
        <v>69</v>
      </c>
    </row>
    <row r="86" spans="2:2" x14ac:dyDescent="0.3">
      <c r="B86" s="4"/>
    </row>
    <row r="87" spans="2:2" ht="18" x14ac:dyDescent="0.3">
      <c r="B87" s="5" t="s">
        <v>70</v>
      </c>
    </row>
    <row r="88" spans="2:2" x14ac:dyDescent="0.3">
      <c r="B88" s="4" t="s">
        <v>71</v>
      </c>
    </row>
    <row r="89" spans="2:2" x14ac:dyDescent="0.3">
      <c r="B89" s="4" t="s">
        <v>72</v>
      </c>
    </row>
    <row r="90" spans="2:2" ht="15.6" x14ac:dyDescent="0.3">
      <c r="B90" s="7" t="s">
        <v>73</v>
      </c>
    </row>
    <row r="91" spans="2:2" x14ac:dyDescent="0.3">
      <c r="B91" s="4" t="s">
        <v>74</v>
      </c>
    </row>
    <row r="92" spans="2:2" x14ac:dyDescent="0.3">
      <c r="B92" s="4" t="s">
        <v>75</v>
      </c>
    </row>
    <row r="93" spans="2:2" x14ac:dyDescent="0.3">
      <c r="B93" s="4"/>
    </row>
    <row r="94" spans="2:2" ht="15.6" x14ac:dyDescent="0.3">
      <c r="B94" s="7" t="s">
        <v>76</v>
      </c>
    </row>
    <row r="95" spans="2:2" x14ac:dyDescent="0.3">
      <c r="B95" s="4" t="s">
        <v>77</v>
      </c>
    </row>
    <row r="96" spans="2:2" x14ac:dyDescent="0.3">
      <c r="B96" s="4" t="s">
        <v>78</v>
      </c>
    </row>
    <row r="97" spans="2:2" x14ac:dyDescent="0.3">
      <c r="B97" s="4" t="s">
        <v>79</v>
      </c>
    </row>
    <row r="98" spans="2:2" x14ac:dyDescent="0.3">
      <c r="B98" s="4" t="s">
        <v>80</v>
      </c>
    </row>
    <row r="99" spans="2:2" x14ac:dyDescent="0.3">
      <c r="B99" s="4" t="s">
        <v>81</v>
      </c>
    </row>
    <row r="100" spans="2:2" x14ac:dyDescent="0.3">
      <c r="B100" s="4"/>
    </row>
    <row r="101" spans="2:2" ht="15.6" x14ac:dyDescent="0.3">
      <c r="B101" s="7" t="s">
        <v>82</v>
      </c>
    </row>
    <row r="102" spans="2:2" x14ac:dyDescent="0.3">
      <c r="B102" s="4" t="s">
        <v>83</v>
      </c>
    </row>
    <row r="103" spans="2:2" x14ac:dyDescent="0.3">
      <c r="B103" s="4" t="s">
        <v>84</v>
      </c>
    </row>
    <row r="104" spans="2:2" x14ac:dyDescent="0.3">
      <c r="B104" s="4" t="s">
        <v>85</v>
      </c>
    </row>
    <row r="105" spans="2:2" x14ac:dyDescent="0.3">
      <c r="B105" s="4" t="s">
        <v>86</v>
      </c>
    </row>
    <row r="106" spans="2:2" x14ac:dyDescent="0.3">
      <c r="B106" s="4" t="s">
        <v>87</v>
      </c>
    </row>
    <row r="107" spans="2:2" x14ac:dyDescent="0.3">
      <c r="B107" s="4" t="s">
        <v>88</v>
      </c>
    </row>
    <row r="108" spans="2:2" x14ac:dyDescent="0.3">
      <c r="B108" s="4" t="s">
        <v>89</v>
      </c>
    </row>
    <row r="109" spans="2:2" x14ac:dyDescent="0.3">
      <c r="B109" s="4" t="s">
        <v>90</v>
      </c>
    </row>
    <row r="110" spans="2:2" x14ac:dyDescent="0.3">
      <c r="B110" s="4"/>
    </row>
    <row r="111" spans="2:2" ht="18" x14ac:dyDescent="0.3">
      <c r="B111" s="5" t="s">
        <v>91</v>
      </c>
    </row>
    <row r="112" spans="2:2" x14ac:dyDescent="0.3">
      <c r="B112" s="4" t="s">
        <v>92</v>
      </c>
    </row>
    <row r="113" spans="2:2" x14ac:dyDescent="0.3">
      <c r="B113" s="4" t="s">
        <v>93</v>
      </c>
    </row>
    <row r="114" spans="2:2" x14ac:dyDescent="0.3">
      <c r="B114" s="4" t="s">
        <v>94</v>
      </c>
    </row>
    <row r="115" spans="2:2" x14ac:dyDescent="0.3">
      <c r="B115" s="4" t="s">
        <v>95</v>
      </c>
    </row>
    <row r="116" spans="2:2" x14ac:dyDescent="0.3">
      <c r="B116" s="4" t="s">
        <v>96</v>
      </c>
    </row>
    <row r="117" spans="2:2" x14ac:dyDescent="0.3">
      <c r="B117" s="4" t="s">
        <v>97</v>
      </c>
    </row>
    <row r="118" spans="2:2" x14ac:dyDescent="0.3">
      <c r="B118" s="4" t="s">
        <v>98</v>
      </c>
    </row>
    <row r="119" spans="2:2" x14ac:dyDescent="0.3">
      <c r="B119" s="4" t="s">
        <v>99</v>
      </c>
    </row>
    <row r="120" spans="2:2" x14ac:dyDescent="0.3">
      <c r="B120" s="4"/>
    </row>
    <row r="121" spans="2:2" ht="18" x14ac:dyDescent="0.3">
      <c r="B121" s="5" t="s">
        <v>100</v>
      </c>
    </row>
    <row r="122" spans="2:2" x14ac:dyDescent="0.3">
      <c r="B122" s="4" t="s">
        <v>101</v>
      </c>
    </row>
    <row r="123" spans="2:2" x14ac:dyDescent="0.3">
      <c r="B123" s="4" t="s">
        <v>102</v>
      </c>
    </row>
    <row r="124" spans="2:2" x14ac:dyDescent="0.3">
      <c r="B124" s="4" t="s">
        <v>103</v>
      </c>
    </row>
    <row r="125" spans="2:2" x14ac:dyDescent="0.3">
      <c r="B125" s="4" t="s">
        <v>104</v>
      </c>
    </row>
    <row r="126" spans="2:2" ht="28.8" x14ac:dyDescent="0.3">
      <c r="B126" s="4" t="s">
        <v>105</v>
      </c>
    </row>
    <row r="127" spans="2:2" x14ac:dyDescent="0.3">
      <c r="B127" s="6" t="s">
        <v>106</v>
      </c>
    </row>
    <row r="128" spans="2:2" x14ac:dyDescent="0.3">
      <c r="B128" s="6" t="s">
        <v>107</v>
      </c>
    </row>
    <row r="129" spans="2:2" x14ac:dyDescent="0.3">
      <c r="B129" s="8" t="s">
        <v>108</v>
      </c>
    </row>
  </sheetData>
  <sheetProtection algorithmName="SHA-512" hashValue="362QYwlgonSAzlyZmpfpQjGpUJkZEtvUef6g2rccBN0ZFtVmaWbv3tb/lZQbcmzOPp/TNspxqLd6UK/etZVDKA==" saltValue="oHRpF8f63ogSSHIisbHlvA==" spinCount="10000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</vt:lpstr>
      <vt:lpstr>PH</vt:lpstr>
      <vt:lpstr>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Miller</dc:creator>
  <cp:lastModifiedBy>Donald Miller</cp:lastModifiedBy>
  <dcterms:created xsi:type="dcterms:W3CDTF">2026-08-06T18:04:24Z</dcterms:created>
  <dcterms:modified xsi:type="dcterms:W3CDTF">2026-08-06T18:04:26Z</dcterms:modified>
</cp:coreProperties>
</file>