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DOW\"/>
    </mc:Choice>
  </mc:AlternateContent>
  <xr:revisionPtr revIDLastSave="0" documentId="8_{4835B911-0A9D-4CFB-8140-B96A587D400C}" xr6:coauthVersionLast="47" xr6:coauthVersionMax="47" xr10:uidLastSave="{00000000-0000-0000-0000-000000000000}"/>
  <bookViews>
    <workbookView xWindow="-108" yWindow="-108" windowWidth="23256" windowHeight="12456" xr2:uid="{52182A6C-4113-4B14-B142-A2A3DDC27290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1" i="3" l="1"/>
  <c r="U23" i="3"/>
  <c r="V23" i="3" s="1"/>
  <c r="U22" i="3"/>
  <c r="V22" i="3" s="1"/>
  <c r="T21" i="3"/>
  <c r="U16" i="3"/>
  <c r="V16" i="3" s="1"/>
  <c r="U15" i="3"/>
  <c r="V15" i="3" s="1"/>
  <c r="U14" i="3"/>
  <c r="V14" i="3" s="1"/>
  <c r="U11" i="3"/>
  <c r="V11" i="3" s="1"/>
  <c r="P41" i="3"/>
  <c r="O41" i="3"/>
  <c r="N41" i="3"/>
  <c r="M41" i="3"/>
  <c r="L41" i="3"/>
  <c r="I41" i="3"/>
  <c r="G41" i="3"/>
  <c r="F41" i="3"/>
  <c r="S21" i="3" s="1"/>
  <c r="E41" i="3"/>
  <c r="D41" i="3"/>
  <c r="H42" i="2"/>
  <c r="I42" i="2" s="1"/>
  <c r="G42" i="2"/>
  <c r="F42" i="2"/>
  <c r="D42" i="2"/>
  <c r="U18" i="3" l="1"/>
  <c r="V18" i="3" s="1"/>
  <c r="U17" i="3"/>
  <c r="V17" i="3" s="1"/>
  <c r="U21" i="3"/>
  <c r="V21" i="3" s="1"/>
  <c r="U12" i="3" l="1"/>
  <c r="V12" i="3" s="1"/>
  <c r="J41" i="3" l="1"/>
  <c r="U13" i="3"/>
  <c r="V13" i="3" s="1"/>
  <c r="K41" i="3" l="1"/>
</calcChain>
</file>

<file path=xl/sharedStrings.xml><?xml version="1.0" encoding="utf-8"?>
<sst xmlns="http://schemas.openxmlformats.org/spreadsheetml/2006/main" count="338" uniqueCount="208">
  <si>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</si>
  <si>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</si>
  <si>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</si>
  <si>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</si>
  <si>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</si>
  <si>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</si>
  <si>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</si>
  <si>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</si>
  <si>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</si>
  <si>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</si>
  <si>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</si>
  <si>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</si>
  <si>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</si>
  <si>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</si>
  <si>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</si>
  <si>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</si>
  <si>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</si>
  <si>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</si>
  <si>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</si>
  <si>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</si>
  <si>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</si>
  <si>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</si>
  <si>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</si>
  <si>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</si>
  <si>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</si>
  <si>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</si>
  <si>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</si>
  <si>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</si>
  <si>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</si>
  <si>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</si>
  <si>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</si>
  <si>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</si>
  <si>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</si>
  <si>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</si>
  <si>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</si>
  <si>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</si>
  <si>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</si>
  <si>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</si>
  <si>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</si>
  <si>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</si>
  <si>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</si>
  <si>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</si>
  <si>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</si>
  <si>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</si>
  <si>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</si>
  <si>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</si>
  <si>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</si>
  <si>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</si>
  <si>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</si>
  <si>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</si>
  <si>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</si>
  <si>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</si>
  <si>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</si>
  <si>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</si>
  <si>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</si>
  <si>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</si>
  <si>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</si>
  <si>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</si>
  <si>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</si>
  <si>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</si>
  <si>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</si>
  <si>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</si>
  <si>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</si>
  <si>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</si>
  <si>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</si>
  <si>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</si>
  <si>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</si>
  <si>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</si>
  <si>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</si>
  <si>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</si>
  <si>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</si>
  <si>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</si>
  <si>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</si>
  <si>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</si>
  <si>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</si>
  <si>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</si>
  <si>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</si>
  <si>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</si>
  <si>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</si>
  <si>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</si>
  <si>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</si>
  <si>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</si>
  <si>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</si>
  <si>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</si>
  <si>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</si>
  <si>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</si>
  <si>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</si>
  <si>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</si>
  <si>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</si>
  <si>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</si>
  <si>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</si>
  <si>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</si>
  <si>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</si>
  <si>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</si>
  <si>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</si>
  <si>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</si>
  <si>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</si>
  <si>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</si>
  <si>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</si>
  <si>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</si>
  <si>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</si>
  <si>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</si>
  <si>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</si>
  <si>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</si>
  <si>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</si>
  <si>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</si>
  <si>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</si>
  <si>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</si>
  <si>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</si>
  <si>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</si>
  <si>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</si>
  <si>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</si>
  <si>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</si>
  <si>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</si>
  <si>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</si>
  <si>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</si>
  <si>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</si>
  <si>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</si>
  <si>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</si>
  <si>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</si>
  <si>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</si>
  <si>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GS</t>
  </si>
  <si>
    <t>CAT</t>
  </si>
  <si>
    <t>MSFT</t>
  </si>
  <si>
    <t>AMGN</t>
  </si>
  <si>
    <t>UNH</t>
  </si>
  <si>
    <t>TRV</t>
  </si>
  <si>
    <t>V</t>
  </si>
  <si>
    <t>JPM</t>
  </si>
  <si>
    <t>HD</t>
  </si>
  <si>
    <t>AXP</t>
  </si>
  <si>
    <t>AAPL</t>
  </si>
  <si>
    <t>AMZN</t>
  </si>
  <si>
    <t>MCD</t>
  </si>
  <si>
    <t>JNJ</t>
  </si>
  <si>
    <t>IBM</t>
  </si>
  <si>
    <t>HON</t>
  </si>
  <si>
    <t>BA</t>
  </si>
  <si>
    <t>CRM</t>
  </si>
  <si>
    <t>CVX</t>
  </si>
  <si>
    <t>MMM</t>
  </si>
  <si>
    <t>PG</t>
  </si>
  <si>
    <t>MRK</t>
  </si>
  <si>
    <t>CSCO</t>
  </si>
  <si>
    <t>WMT</t>
  </si>
  <si>
    <t>DIS</t>
  </si>
  <si>
    <t>INTC</t>
  </si>
  <si>
    <t>KO</t>
  </si>
  <si>
    <t>VZ</t>
  </si>
  <si>
    <t>NKE</t>
  </si>
  <si>
    <t>DOW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</si>
  <si>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</si>
  <si>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</si>
  <si>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</si>
  <si>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</si>
  <si>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</si>
  <si>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</si>
  <si>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</si>
  <si>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</si>
  <si>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</si>
  <si>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</si>
  <si>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</si>
  <si>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</si>
  <si>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</si>
  <si>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</si>
  <si>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</si>
  <si>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</si>
  <si>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</si>
  <si>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</si>
  <si>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</si>
  <si>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</si>
  <si>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Apple Inc.</t>
  </si>
  <si>
    <t>Amgen Inc.</t>
  </si>
  <si>
    <t>Amazon.com, Inc.</t>
  </si>
  <si>
    <t>American Express Company</t>
  </si>
  <si>
    <t>Boeing Company (The)</t>
  </si>
  <si>
    <t>Caterpillar, Inc.</t>
  </si>
  <si>
    <t>Salesforce, Inc.</t>
  </si>
  <si>
    <t>Cisco Systems, Inc.</t>
  </si>
  <si>
    <t>Chevron Corporation</t>
  </si>
  <si>
    <t>Walt Disney Company (The)</t>
  </si>
  <si>
    <t>Asset</t>
  </si>
  <si>
    <t>Dow Inc.</t>
  </si>
  <si>
    <t>Stock&amp;ETF</t>
  </si>
  <si>
    <t>Goldman Sachs Group, Inc. (The)</t>
  </si>
  <si>
    <t>Cash</t>
  </si>
  <si>
    <t>Home Depot, Inc. (The)</t>
  </si>
  <si>
    <t>Other</t>
  </si>
  <si>
    <t>Honeywell International Inc.</t>
  </si>
  <si>
    <t>International Business Machines</t>
  </si>
  <si>
    <t>Intel Corporation</t>
  </si>
  <si>
    <t>Johnson &amp; Johnson</t>
  </si>
  <si>
    <t>JP Morgan Chase &amp; Co.</t>
  </si>
  <si>
    <t>Coca-Cola Company (The)</t>
  </si>
  <si>
    <t>McDonald's Corporation</t>
  </si>
  <si>
    <t>3M Company</t>
  </si>
  <si>
    <t>Merck &amp; Company, Inc.</t>
  </si>
  <si>
    <t>Microsoft Corporation</t>
  </si>
  <si>
    <t>Nike, Inc.</t>
  </si>
  <si>
    <t>Procter &amp; Gamble Company (The)</t>
  </si>
  <si>
    <t>The Travelers Companies, Inc.</t>
  </si>
  <si>
    <t>UnitedHealth Group Incorporated</t>
  </si>
  <si>
    <t>Visa Inc.</t>
  </si>
  <si>
    <t>Verizon Communications Inc.</t>
  </si>
  <si>
    <t>Walmart Inc.</t>
  </si>
  <si>
    <t>Sell</t>
  </si>
  <si>
    <t>Buy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</si>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</sst>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4" fontId="0" fillId="0" borderId="0" xfId="0" applyNumberFormat="1"/>
    <xf numFmtId="167" fontId="0" fillId="0" borderId="0" xfId="4" applyNumberFormat="1" applyFont="1" applyAlignment="1" applyProtection="1">
      <alignment horizontal="center"/>
    </xf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7C110B67-79B5-446E-8559-10E5FFB85133}"/>
    <cellStyle name="Normal" xfId="0" builtinId="0"/>
    <cellStyle name="Normal 2 2" xfId="2" xr:uid="{EB6A604A-45F9-495A-8CFF-B0E380A82A18}"/>
    <cellStyle name="Normal 4" xfId="1" xr:uid="{8A8D5319-FB7D-43A0-A26F-C3F1EC094C22}"/>
    <cellStyle name="Percent 2" xfId="3" xr:uid="{47D095C0-B13C-4118-9837-A3382ADC24D0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4.7928808437455395E-2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E068-407E-842E-44F46444B140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0.15948431079220468</c:v>
              </c:pt>
            </c:numLit>
          </c:xVal>
          <c:yVal>
            <c:numLit>
              <c:formatCode>0.0%</c:formatCode>
              <c:ptCount val="1"/>
              <c:pt idx="0">
                <c:v>0.14480766751499072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068-407E-842E-44F46444B140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0.14043186961339865</c:v>
              </c:pt>
            </c:numLit>
          </c:xVal>
          <c:yVal>
            <c:numLit>
              <c:formatCode>0.0%</c:formatCode>
              <c:ptCount val="1"/>
              <c:pt idx="0">
                <c:v>0.1821018391879459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068-407E-842E-44F46444B140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0.14043186961339865</c:v>
              </c:pt>
              <c:pt idx="2">
                <c:v>0.25749417242014738</c:v>
              </c:pt>
            </c:numLit>
          </c:xVal>
          <c:yVal>
            <c:numLit>
              <c:formatCode>0.0%</c:formatCode>
              <c:ptCount val="3"/>
              <c:pt idx="0">
                <c:v>4.7928808437455395E-2</c:v>
              </c:pt>
              <c:pt idx="1">
                <c:v>0.1821018391879459</c:v>
              </c:pt>
              <c:pt idx="2">
                <c:v>0.2460180414126184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E068-407E-842E-44F46444B140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0.15948431079220468</c:v>
              </c:pt>
              <c:pt idx="2">
                <c:v>0.26819702511597832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0.14480766751499072</c:v>
              </c:pt>
              <c:pt idx="2">
                <c:v>0.17624996776948793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E068-407E-842E-44F46444B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B6-45D2-8DC4-6D3235A4D13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B6-45D2-8DC4-6D3235A4D13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B6-45D2-8DC4-6D3235A4D13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B6-45D2-8DC4-6D3235A4D13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F2B6-45D2-8DC4-6D3235A4D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EB-4AA3-A416-0B34C9CD9A0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EB-4AA3-A416-0B34C9CD9A0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EB-4AA3-A416-0B34C9CD9A0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EB-4AA3-A416-0B34C9CD9A0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Stock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35EB-4AA3-A416-0B34C9CD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7FD08A-C906-46F9-82C8-E9522E323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F82DED09-E6D2-421C-98C5-3EDF4FA8FE5C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76D70BD8-859F-CBB8-0A39-319CC34E8611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A36EAE7D-5ED6-5ED0-E41C-23756183AE49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3085A221-E37E-2CD7-A08B-E1FE7F6B904C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18842B67-3BCE-57EB-FA4C-50BAB5484853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1553171-A0C7-62C4-08C0-BF496C8E78B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826A534B-6D5D-B0ED-2880-8DFDE1B8D68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91B774D1-0E41-008A-0125-54A6CDB570BF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196BECDD-2244-FF47-E22A-E1B8C3EFF9C6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C42C4D63-E8E8-AB31-BB7B-DF8A2D77D89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F3DF38D1-4509-82C4-CC6F-339B7173CDF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DF75763-336F-F270-6CE8-FEB3A92DA85E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4A5E8136-B3AB-D132-676C-830410BC9F4D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1D88628-A342-9CFB-4973-0E53FD5A0FE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2A993EBB-CD24-AD56-6EBB-EA8A037C436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0F492AE5-6DCB-CC30-6699-19D74A09E936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5AABBD8C-63E3-94BF-0E35-DECF23D43B64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1D60F757-6D2E-2BAE-6D6E-00F49282AAE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6F85B637-2191-051A-86D4-586310D5629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2A03D69C-B772-424F-88B5-E28EF45C7AC6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EBBBA5D4-95C1-5ED5-2D38-3B204BFE7BF1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C8DC9D44-9D37-B9B1-3006-471D8E01EF8D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0A73739E-BDC5-BA16-8F95-0D07BF33D19D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86613D54-591A-70D6-93CA-4878ABBB85EB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1247E0A1-BF7F-3179-FC9D-EF5BE4C6CCC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03D4157A-A694-349F-2D55-9AE5B42AE77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9B4E4490-F5B2-0AA9-973E-D854F128EC8D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998A22F3-E460-AF35-D133-FE9317975EE3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6851DCB8-91EB-A31A-5DA9-DE60DF73A1D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431EADAB-047A-0035-6606-74CB2CB21DD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15EF133D-4360-C388-10B1-2022344A43B0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7AB404EF-75BD-BD9D-6CA4-0B87D11E67E3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A9A6F1A3-FCCF-1B36-0668-E57483F740E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E552C45B-B81C-F187-1A09-F2B57AF4217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39D9ADC5-8610-9A0A-68D1-C6E21716B216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C42C3825-237D-A9AC-A064-26637139A816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B6487285-84AD-A3AD-0DBD-5C00C7AEB2B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C5B2FBB9-FC86-480E-597A-0AFD4C6A6F0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5CD16A51-7629-EEA0-31F5-0C998BE069DD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C89B1645-6DDC-E64F-7F33-0A7C31754458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CCC13A0B-F4C5-0049-24C6-9D52CA3F525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FA25A7DA-983D-E1A9-D1C2-7A36472E6A6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9FF6B5F1-4BFA-486A-AF78-D3E448B95567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BBCEE0AB-8D7D-2B73-AE2D-4D912CC0742B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D52A8F3C-ECB0-F7D3-6C98-4C16B8B29F7F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D2F6B6BC-075D-485A-0176-3D2F5D097B30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C602C4FF-7271-6FD2-892C-0A9E48A62F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0E366BB2-C83F-A034-28F0-91180CE9E2A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D81355D9-745B-DE52-D493-B515646F12F3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DF97CD18-D20C-9B5F-7E6D-981EE002A996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A031968A-A29F-2B05-4B8D-B426F3AE7ECA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25B6C318-181C-2FA3-F58C-29544B7FB24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C5D385A1-A9A5-F3C9-A54A-6175C612866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3832BC69-B984-88EC-7F73-E371AE0A7283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94211BEB-152F-18D9-0A07-90704FCEEB1E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21B885D8-09B2-5822-34C1-C6C4C3C9C8C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248AB76F-1410-A54A-928D-C01E51BDF0C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1988BA3E-2C49-BFEF-2DCA-355A1B1277D4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593C3EB0-8B91-6471-25EF-C395E05802FE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B1F259B7-11DA-6E45-7A05-6034C87A585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81D8EA0A-441A-F485-FFCC-3587BEDD42E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AACE4C92-7F66-0AED-F067-FE82AA0C3325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F0CD72AA-D80A-9CC8-8786-BCCBCC927E8A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4E518DD9-A47C-4B81-0F56-D0669121091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22D320A4-5665-2EC4-2C01-135847771BD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37AD7758-9D2A-43C3-8305-B2693970D7FB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F61F08B4-FA52-C372-4343-228B2FCEE464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C68E1FFC-BB2B-07D0-8D9F-0259B8F620DA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FCBC1E3E-2EF0-E73E-DBA0-AD55D0F4DC29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08C8CB4D-0196-22FD-8A9E-6C660DC6FF76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9F249120-6D84-09F3-E5B0-C9ED318B9072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8FC4DDDB-6525-085C-F097-C0758EE79AFE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13.8%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02CCBB9B-D19E-4D63-A9F8-2C4A996A154F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794E74FF-C6A1-6F3F-D1C7-1C46CEDD2714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98ECED46-BC17-BBB8-4DAC-28C743F7D741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C5E4E2C9-DFBF-0E33-C3B7-0A008CB3783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B30572FF-BA0E-2AB1-B778-F539B3D2CE6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2021-08-11   To : 2026-08-11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065149D6-26F8-6D25-8318-8961E1573BB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Model-DOW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6D0CB83C-C3F9-1358-9E49-98C20F77C317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A332476D-387C-7BB1-24D4-A2C51D9F6588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12A97287-7968-C184-594A-10154CA0B25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A9913FA8-20FA-EEBF-B969-BD96BB0E8E1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5A321B7E-75EB-2D39-4D73-48520D8B701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831,946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429A3CCA-16CB-2465-D96F-5209F5213FF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BDE2438B-0F63-1400-2939-ECC7FD6D206D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D7F0E8C0-9735-BBBE-DE50-86D549C56DE9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C21E4812-B30E-F89F-2A11-38FB5615B528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E9A7F90C-E618-B6A7-8EA7-65F09531F2EF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A4ABB737-D623-7F94-D070-C4D121206F01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500A12EA-ADD1-25AA-8A1C-5FF5A28E545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BAE63D2D-F0E1-84B1-465B-E7DEBAB57AE2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ECD28401-93E6-BF25-F3B6-22B87B22FE47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038E3BA7-A394-62E9-C107-4AE8C8C811CD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4A380D67-E0A3-0D66-D7F2-E774244CEE7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A79D24D0-4F38-32C6-A7AA-1A28B025D63F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89EC6D6F-0888-AC1E-0322-23DE6717388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42586C68-AE3F-00B5-7A08-BE3BA9EC63A6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7C1AC164-D049-E135-E1E4-5417C5BB263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6D4A6DEC-0A61-492A-A368-BCE50C7D77CC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8FC40A70-3C80-DBE4-A78C-C82CBC509A29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64A72E65-E8FB-B0D9-6DFE-258AF730EB74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06401DEA-7305-B01C-ECB8-023953C3C0BE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942E8106-FEAB-F78D-FC15-E6F8C7B65C14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7CC466F6-2A2B-B312-043E-F5A00B58F085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C40EF0CB-CF16-A644-9005-A021E5C03B9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7F74E17B-0DBE-711E-6187-BB025B2D5D3A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4661D29F-1669-5C1B-9C03-17D94AD706DA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52F7D817-520C-0173-6AC1-5532B07E51BB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0EB899C2-0016-98E6-43FA-4130EFF88FD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6E313000-5676-B6BB-F749-5DA830146053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A893C746-F3C9-B398-306F-C30C1C30C9DB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D16F19E1-54AB-2074-0428-00F59C4C7A6A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129AFA53-2B54-0B83-BBA5-2519C1F09F83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E9421FD8-076E-535E-28BA-92E9C3C0AD45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85D7F091-F914-54B4-ADBB-CB6A11D6196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D24A6799-F130-40E8-74C4-992B59207C9E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D0DBB4-5B4E-4658-9CCB-FE9A8DCE0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5C3665-FBA6-4411-95F4-4D1B3F726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CE723BD7-4EDE-4C64-BBD5-88834FDD7B67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EC81518B-ADF1-5BCA-3598-ECB15502A413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E4CA4B4B-106B-AB02-4C80-96E8A841A311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94F60905-6B3B-3F79-F7DF-20186DDC980F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7F98C91B-3154-52BF-277A-8B411D0C1CF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253DBB10-53DB-1F9D-C961-717557B4DFA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4807A394-67C4-D71F-72D4-5D8878778790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F1B0E922-0FD3-7B37-9734-BFAFECCD8535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6AB0732A-4D03-5823-4840-FB8FBBD577BF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9875DFA8-78F9-868F-B0F5-243C4568027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174A15C0-E6A1-9B3A-3987-F47DB17969A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DE3F00CF-4BF3-FE4B-1A22-57D13BB850AE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C49E6E1D-B617-AF61-AC23-AEC6DB658C3A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0153CE5E-6C35-75AF-C104-78D50A8F555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E1329BBB-94AE-AB31-1CFD-297ED21BD26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DCD01E12-C183-6DDD-ED05-0780C7FD2784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3AA9C3E7-A696-E0D2-2B9F-0937C8054B42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8AB053D-2458-A083-5C5D-5C066FF0BA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09CA974E-6094-DAC1-4A41-29901F586AC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96557762-C33A-95BF-B44A-5E40D7F4E13B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3377A390-B355-C793-2DFC-77BB837F07A2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24A4B669-9E42-20AA-1D1F-45548AA096D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A72620DF-FB9E-89B3-FE26-C4BFB4AF4A3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7A533699-2A02-4BDB-A472-133A6BF36B91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59A7DDC6-8C53-B7E0-DA25-29FB3064D616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73D193FB-ABD7-89EC-CDE9-688A2B802B67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D6C7D9F0-347E-46F6-64C8-E01D5C191DD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8949F942-7AD1-9FF1-3FB9-D462909C010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Model-DOW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01E1F17B-9B44-941A-1CEE-C6B65647CA45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6D1F5113-D67D-4C44-05C8-32E523ABF54C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0603F973-1E25-09E7-A5E9-8FF9D036E3A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A48093C2-CF96-5BB8-BED3-13159FF5828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9A137614-C8DE-4579-D63E-9D3CA99A80B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831,946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0E015103-4718-39DB-F296-D8CA9C3D225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60659ABE-A39A-D72D-7D92-07FD91B72D9C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052D6FBD-33E6-6728-C633-D3067679EDBB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8D173E10-D49F-1287-DCC5-F0E0F5BDA33C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B90F96FE-8984-6C58-B0F0-F96D3FD4960A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C41A9692-AF28-A142-F3EC-33074184DED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03E03500-9A8A-CA19-221E-96FEADE2CDD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A8C0BDCB-53C5-E97E-E5B3-0A83C0E6E1C4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B7F82392-DBA2-410E-A9AA-9D2DB267A6F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33ECE104-D5EA-9F00-CC6E-84FE5941E339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4F0A06C5-0EB2-AF8A-D8FD-52EDA7E1780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EE96DEAF-912F-82C2-F9A4-779D19F7FACB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2C6F5ED2-4313-21F0-471F-4264E8AF43FE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1F81C9AA-2ECF-1543-5AB6-8B3E975A7061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FC1533B5-964B-8359-1282-F7FAC48A96C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DB30249E-2386-4461-89AE-A1C3DBDC716C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B7C2ED09-8864-5303-2020-DF4D2F920B3F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3DA622BD-EE48-1FDB-6C5B-9F4E5A397269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96EE0054-FC88-B46E-FF29-29727104CA04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493356B7-E63C-241B-8EF8-AE0E41EA5980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649E4251-6834-902B-C2E7-48736F9669E2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D1368AAF-DD30-74AD-B3D7-04FC09B81FDB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F88CCDAD-8D3A-C2AE-A7B6-2AA8F9DB47F1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ED97AD32-D69D-F722-6CD7-DF3BAEEDDB03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9138861F-02F3-A6B3-8DC9-D63F2AA87C3B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097C2138-0565-71A5-F964-8F2418E5A47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329721D0-6FB8-22B5-1F27-2848C1AB1AE3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9743B512-355B-9ECA-F5D4-268766266BE1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CCE787C9-E439-C23D-C524-ADAD28EBF725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31EC7FAB-8559-A83B-1B5A-832422941D98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A3F3FC7B-5144-6073-A773-929DDA6563F9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34341094-1E85-04F2-6939-280A8550439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C0522FD1-D00C-B437-8F7C-DE49BFA12E05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961A5F7-250C-45AF-B0FE-6205E9E2D826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9089A5F-6F14-C9E8-70FE-2336E4587C75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16602299-BBC6-B832-B98B-B7AE33D50A3F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D014A27E-A0B0-47BC-B5A8-D981FAB44EE7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72B9984A-C97F-33B6-64E5-B7A190D94CA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519D71FF-E60B-E28F-CDC5-D8A68C79B86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C87F7F7-B9BE-0037-51E0-E1B98A6B76DA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60F58796-6AD9-8984-765C-CC56E38240F1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6E0F555E-8D98-1A5F-7E7E-4262A8F8E3F3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535AF50B-CB74-655D-879A-DE18DD0A452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A7F28F49-6E2B-5233-85DD-4ACCDAB0275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F6FA06B5-3028-8A26-4820-AD72635CD5AE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645CF311-5EB3-6CD3-823D-40F1FF7B7F58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D7BD88F6-D41E-7A5D-C9AE-EACC57F7D40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4BB9539A-580C-7FD9-BBEA-49FEB9B96CE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5F85806D-C0F8-9A89-6F78-3F65E83BD4BD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38A34449-36C5-AAFA-FECE-56D2A43FC861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1AF97884-69A7-F1E6-CB24-310A6C74532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41282E69-4D66-B36A-79FB-3D7D670FDF8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EAC2373E-60CF-CEA5-0249-AA529685123A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CF0E95B1-1A05-F821-2388-FA7C154F0138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E6594C94-80BB-8714-45AA-3352B47DC38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968D9503-1035-AA8F-4318-FF3B528423B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2866B0DB-8C1C-4378-8B31-27126312FCEC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789F3A71-1825-CA02-75CF-E746DF9B077C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1FA8E9EB-8361-443D-5FB7-25EA75308274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C83F9CAC-E5C8-A3EE-41C1-2EB344C95CB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90180848-4936-6F91-0E10-B624FD5C15E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Model-DOW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E9D428C1-FD22-8BCA-0210-EB1DD99A533D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8975D7CB-9EF3-AC99-F91D-635E9C9B8554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BB2A3789-C183-122D-3A90-38BEADFD5BA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CE2CB5CB-030C-CBED-26CF-E7702ECFAB0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147EE3C3-5049-9543-0890-046E7FEF84C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831,946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9459C5C9-5A04-B22B-E223-8A92666CA4F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6E1D8B14-49E0-4896-A013-DCB06EED89FC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923C1AF2-FDCB-32BF-FD3C-F52DC8A24169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391A1EA0-4586-7E25-8193-59BBA789AEFB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BA7EC351-9FB2-A60B-29D7-ACD3D1D10ECB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A8E59EB7-2656-839A-5FAF-15D7925146A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454D27E8-252B-EB08-9275-9505A177E379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3375150B-89C3-F85D-85D3-5D634DD94FBA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725EC46C-6266-930A-72EC-F08B1E87F7E2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8C02AF1C-D53D-A10A-05D4-93C777DB2B39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86B898D5-E948-D6A5-A1EF-669BDD79205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DFE21541-8D00-B271-03F8-BFC885AA16FB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2D827063-1C56-D855-4519-99FA85D8A6D8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33D1E327-B8D1-7DD1-3D1F-BA818763A92E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B50FED7B-89F1-BE66-B0BA-F28AF9977AD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FBCEAEA6-6FC4-4A07-AC86-A424FCD3D860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99AF3287-67BA-F621-FE65-4D83C67104EF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7C5AE358-AE44-A287-118A-AEEF049F5122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C6FFB081-9BFF-C896-80E5-D326FDEB570E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AFCE015B-14FA-0FF5-52B3-C2766F7D46C1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27FF7425-3437-1874-DAD4-C4C1F860C63F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C867FD20-53B7-F863-C653-11E3C196FB5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8F6FF957-09E5-51BF-D5D3-9AD33C850C05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071670C3-30EF-B9A9-D579-B90F13A79E74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9FA0AB1E-98CC-7CA7-F9E1-0B989AB4699A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2FBE93FB-373D-2620-E4CC-F7C647EA255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DF3CEF9A-7B29-CA5C-EE66-4424BBA8FA37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1C46EE57-64B1-FA7C-C766-F3974402C744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78CCFEA4-A46F-1202-F2DC-12FAF2B172A1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E7D36444-5B0D-0400-866D-C06D9576CA63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CE854D75-34A3-8ACF-79F2-C637634F2F58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0708BD67-48C0-FCFE-326F-8CE26D74FE7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DECA4EBB-57AA-8350-DE40-0F23C2FC695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CFA46C-7799-4B22-9055-62A443F5970D}" name="UI_Table" displayName="UI_Table" ref="A10:P41" totalsRowCount="1" headerRowDxfId="75" dataDxfId="74" totalsRowDxfId="73">
  <autoFilter ref="A10:P40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FE30243D-3D93-401B-9681-C591D2F5FF02}" name="Symbol" dataDxfId="72" totalsRowDxfId="71"/>
    <tableColumn id="2" xr3:uid="{86B4B1A3-878F-45D9-8898-3A319096AB7F}" name="Name" dataDxfId="70" totalsRowDxfId="69"/>
    <tableColumn id="3" xr3:uid="{47EF6FC3-ECA9-4B07-9731-66E386A33F4D}" name="Weight" totalsRowFunction="sum" dataDxfId="68" totalsRowDxfId="67"/>
    <tableColumn id="4" xr3:uid="{EDB3CAA7-6F09-40AB-8E85-2CF9A32330F1}" name="Min" totalsRowFunction="sum" dataDxfId="66" totalsRowDxfId="65"/>
    <tableColumn id="5" xr3:uid="{396B6717-FE84-458B-BA2A-20E412EEAB87}" name="Max" totalsRowFunction="sum" dataDxfId="64" totalsRowDxfId="63"/>
    <tableColumn id="22" xr3:uid="{41752A07-B59D-49FF-999C-642AE437BC58}" name="Mix" totalsRowFunction="sum" dataDxfId="62" totalsRowDxfId="61"/>
    <tableColumn id="7" xr3:uid="{86B9AA4C-B741-4A2E-B2E6-AC4FC4643685}" name="Adjust" totalsRowFunction="sum" dataDxfId="60" totalsRowDxfId="59"/>
    <tableColumn id="14" xr3:uid="{2EF1DC42-13DD-4AC5-9331-706DD20F5F72}" name="Signal" dataDxfId="58" totalsRowDxfId="57"/>
    <tableColumn id="18" xr3:uid="{D441AD99-3EA8-468B-B031-2552E56A93A2}" name="ExpR" totalsRowFunction="sum" dataDxfId="56" totalsRowDxfId="55"/>
    <tableColumn id="9" xr3:uid="{0B46F02B-0BF3-4FEA-8EB0-EF546024172C}" name="Risk" totalsRowFunction="sum" dataDxfId="54" totalsRowDxfId="53"/>
    <tableColumn id="17" xr3:uid="{92F6FB99-C249-4EE2-89FD-BADCD65C4A5F}" name="Sharpe" totalsRowFunction="sum" dataDxfId="52" totalsRowDxfId="51"/>
    <tableColumn id="10" xr3:uid="{0A70995A-3CA9-4382-B541-89FDA4354EF4}" name="Alpha" totalsRowFunction="sum" dataDxfId="50" totalsRowDxfId="49"/>
    <tableColumn id="19" xr3:uid="{40E09535-6982-424E-B93B-A377FE0A70BC}" name="Beta" totalsRowFunction="sum" dataDxfId="48" totalsRowDxfId="47"/>
    <tableColumn id="20" xr3:uid="{51FF83B5-9C2B-438F-8D47-4DFEBED09365}" name="Correl" totalsRowFunction="sum" dataDxfId="46" totalsRowDxfId="45"/>
    <tableColumn id="11" xr3:uid="{14825B28-6B08-45C6-A925-2C2F814A3658}" name="ActR" totalsRowFunction="sum" dataDxfId="44" totalsRowDxfId="43"/>
    <tableColumn id="13" xr3:uid="{052E8F33-0D92-4A72-AFA4-7E7B9426264F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022B77-E76D-4634-B4BD-959DA218F013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90440EE-1530-4C60-8E9C-3B099C280CA7}" name="Measure" totalsRowLabel="Total" dataDxfId="37" totalsRowDxfId="36"/>
    <tableColumn id="2" xr3:uid="{603927B4-D975-4E85-8B36-E2C992EDB367}" name="Current" dataDxfId="35" totalsRowDxfId="34"/>
    <tableColumn id="3" xr3:uid="{12A2399A-3D05-46E4-AB46-7AB10027DE8F}" name="Target" dataDxfId="33" totalsRowDxfId="32"/>
    <tableColumn id="4" xr3:uid="{DD499F2E-55ED-4CAE-98D3-C563946DF5D6}" name="Var" dataDxfId="31" totalsRowDxfId="30"/>
    <tableColumn id="5" xr3:uid="{95D99B25-42A7-4DFE-B64B-F4E166979F91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82FEEC-2967-4D85-A970-ECD43E05F851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DF9B769-A66F-4E42-BEF1-56A6766E4BB5}" name="Asset" dataDxfId="25"/>
    <tableColumn id="2" xr3:uid="{4C845E18-4988-43CF-A236-256A4FA1C41D}" name="Current" dataDxfId="24"/>
    <tableColumn id="3" xr3:uid="{50BAD4AF-7BEB-40E2-B5D1-B47827D16E7F}" name="Target" dataDxfId="23"/>
    <tableColumn id="4" xr3:uid="{7FAA0301-AFA5-471E-AF92-29B0CD55CAAC}" name="Var" dataDxfId="22">
      <calculatedColumnFormula>(T21-S21)*100</calculatedColumnFormula>
    </tableColumn>
    <tableColumn id="5" xr3:uid="{C4CCCDEF-F489-4210-8571-7A8D14B2F7C5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999C2D-D6D4-4841-B26A-2B3F540ED9C9}" name="UI_TablePH" displayName="UI_TablePH" ref="A11:I42" totalsRowCount="1" headerRowDxfId="20" dataDxfId="19" totalsRowDxfId="18">
  <autoFilter ref="A11:I41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CC79C7C-50E6-4AAA-9934-163AE8850082}" name="Account" dataDxfId="17" totalsRowDxfId="16"/>
    <tableColumn id="2" xr3:uid="{AD63A2DD-6E01-41D3-9CD2-9421DFCC7657}" name="AssetType" dataDxfId="15" totalsRowDxfId="14"/>
    <tableColumn id="3" xr3:uid="{ECA60111-9324-4B87-B538-8669ABD2FB71}" name="Symbol" dataDxfId="13" totalsRowDxfId="12"/>
    <tableColumn id="4" xr3:uid="{D48E5A2C-43F7-4FD3-9B3F-561AD5CD0405}" name="Mix" totalsRowFunction="sum" dataDxfId="11" totalsRowDxfId="10"/>
    <tableColumn id="5" xr3:uid="{DB0302C2-8A99-4672-8A3A-27308059C004}" name="MV Shares" dataDxfId="9" totalsRowDxfId="8"/>
    <tableColumn id="6" xr3:uid="{6F0EFF3D-00E7-4C0E-BBB9-97B18B8E5887}" name="MV" totalsRowFunction="sum" dataDxfId="7" totalsRowDxfId="6"/>
    <tableColumn id="7" xr3:uid="{1FAE7D26-BBEC-4596-99E9-0B0371843E00}" name="BV" totalsRowFunction="sum" dataDxfId="5" totalsRowDxfId="4"/>
    <tableColumn id="8" xr3:uid="{3EABA783-287F-4D7A-8CE3-D0FBD6BB6254}" name="MV +/- BV" totalsRowFunction="sum" dataDxfId="3" totalsRowDxfId="2"/>
    <tableColumn id="9" xr3:uid="{5FCD12F2-6096-435D-A62C-73467D4893B6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9BE8-3CB7-476B-BD52-273A506C5EFA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S11" sqref="S11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151</v>
      </c>
      <c r="J9" s="42"/>
      <c r="K9" s="42"/>
      <c r="L9" s="42"/>
      <c r="M9" s="42"/>
      <c r="N9" s="42"/>
      <c r="O9" s="42"/>
      <c r="P9" s="42"/>
      <c r="R9" s="43" t="s">
        <v>152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153</v>
      </c>
      <c r="C10" s="12" t="s">
        <v>154</v>
      </c>
      <c r="D10" s="26" t="s">
        <v>155</v>
      </c>
      <c r="E10" s="27" t="s">
        <v>156</v>
      </c>
      <c r="F10" s="28" t="s">
        <v>113</v>
      </c>
      <c r="G10" s="26" t="s">
        <v>157</v>
      </c>
      <c r="H10" s="29" t="s">
        <v>158</v>
      </c>
      <c r="I10" s="26" t="s">
        <v>159</v>
      </c>
      <c r="J10" s="26" t="s">
        <v>160</v>
      </c>
      <c r="K10" s="26" t="s">
        <v>161</v>
      </c>
      <c r="L10" s="26" t="s">
        <v>162</v>
      </c>
      <c r="M10" s="26" t="s">
        <v>163</v>
      </c>
      <c r="N10" s="26" t="s">
        <v>164</v>
      </c>
      <c r="O10" s="28" t="s">
        <v>165</v>
      </c>
      <c r="P10" s="28" t="s">
        <v>166</v>
      </c>
      <c r="R10" t="s">
        <v>167</v>
      </c>
      <c r="S10" s="12" t="s">
        <v>168</v>
      </c>
      <c r="T10" s="26" t="s">
        <v>169</v>
      </c>
      <c r="U10" s="26" t="s">
        <v>170</v>
      </c>
      <c r="V10" s="29" t="s">
        <v>158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131</v>
      </c>
      <c r="B11" t="s">
        <v>171</v>
      </c>
      <c r="C11" s="14">
        <v>4.8000000000000001E-2</v>
      </c>
      <c r="D11" s="14">
        <v>0</v>
      </c>
      <c r="E11" s="14">
        <v>4.8000000000000001E-2</v>
      </c>
      <c r="F11" s="14">
        <v>3.6795646670768865E-2</v>
      </c>
      <c r="G11" s="11">
        <v>1.1204353329231136E-2</v>
      </c>
      <c r="H11" s="31" t="s">
        <v>205</v>
      </c>
      <c r="I11" s="25">
        <v>0.18652487621840425</v>
      </c>
      <c r="J11" s="25">
        <v>8.7240138876123807E-2</v>
      </c>
      <c r="K11" s="19">
        <v>2.2433937712943615E-2</v>
      </c>
      <c r="L11" s="25">
        <v>0.30041815930851629</v>
      </c>
      <c r="M11" s="19">
        <v>1.97634238175564E-3</v>
      </c>
      <c r="N11" s="19">
        <v>2.5796012332433491E-3</v>
      </c>
      <c r="O11" s="25">
        <v>0.42164568245028422</v>
      </c>
      <c r="P11" s="25">
        <v>0.26685690021249053</v>
      </c>
      <c r="R11" t="s">
        <v>159</v>
      </c>
      <c r="S11" s="20">
        <v>0.14480766751499072</v>
      </c>
      <c r="T11" s="20">
        <v>0.1821018391879459</v>
      </c>
      <c r="U11" s="19">
        <f>(T11-S11)*100</f>
        <v>3.7294171672955176</v>
      </c>
      <c r="V11" s="32">
        <f>U11</f>
        <v>3.7294171672955176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124</v>
      </c>
      <c r="B12" t="s">
        <v>172</v>
      </c>
      <c r="C12" s="14">
        <v>4.8000000000000001E-2</v>
      </c>
      <c r="D12" s="14">
        <v>0</v>
      </c>
      <c r="E12" s="14">
        <v>4.8000000000000001E-2</v>
      </c>
      <c r="F12" s="14">
        <v>4.9794084647525078E-2</v>
      </c>
      <c r="G12" s="11">
        <v>-1.7940846475250766E-3</v>
      </c>
      <c r="H12" s="34" t="s">
        <v>205</v>
      </c>
      <c r="I12" s="25">
        <v>-2.9353060206677509E-2</v>
      </c>
      <c r="J12" s="25">
        <v>-0.1200645533336947</v>
      </c>
      <c r="K12" s="19">
        <v>1.4899160143688812E-2</v>
      </c>
      <c r="L12" s="25">
        <v>0.23251331106504436</v>
      </c>
      <c r="M12" s="19">
        <v>-9.0276365773947972E-3</v>
      </c>
      <c r="N12" s="19">
        <v>-4.1124444785895393E-3</v>
      </c>
      <c r="O12" s="25">
        <v>0.20413040117526984</v>
      </c>
      <c r="P12" s="25">
        <v>0.22891578358922676</v>
      </c>
      <c r="R12" t="s">
        <v>160</v>
      </c>
      <c r="S12" s="20">
        <v>0.15948431079220468</v>
      </c>
      <c r="T12" s="20">
        <v>0.14043186961339865</v>
      </c>
      <c r="U12" s="25">
        <f>(T12-S12)*100</f>
        <v>-1.9052441178806028</v>
      </c>
      <c r="V12" s="32">
        <f t="shared" ref="V12:V18" si="0">U12</f>
        <v>-1.9052441178806028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132</v>
      </c>
      <c r="B13" t="s">
        <v>173</v>
      </c>
      <c r="C13" s="14">
        <v>0</v>
      </c>
      <c r="D13" s="14">
        <v>0</v>
      </c>
      <c r="E13" s="14">
        <v>4.8000000000000001E-2</v>
      </c>
      <c r="F13" s="14">
        <v>3.2865106387292391E-2</v>
      </c>
      <c r="G13" s="11">
        <v>-3.2865106387292391E-2</v>
      </c>
      <c r="H13" s="34" t="s">
        <v>205</v>
      </c>
      <c r="I13" s="25">
        <v>-0.35283354538520795</v>
      </c>
      <c r="J13" s="25">
        <v>-0.52414688412898114</v>
      </c>
      <c r="K13" s="19">
        <v>-1.905084802196674E-2</v>
      </c>
      <c r="L13" s="25">
        <v>-0.17168986502265671</v>
      </c>
      <c r="M13" s="19">
        <v>-2.7822338331936692E-2</v>
      </c>
      <c r="N13" s="19">
        <v>-1.6920094142180677E-2</v>
      </c>
      <c r="O13" s="25">
        <v>-0.54996322425420696</v>
      </c>
      <c r="P13" s="25">
        <v>-9.5929898385175655E-2</v>
      </c>
      <c r="R13" t="s">
        <v>161</v>
      </c>
      <c r="S13" s="24">
        <v>0.57966792492517027</v>
      </c>
      <c r="T13" s="19">
        <v>0.91173320595643026</v>
      </c>
      <c r="U13" s="19">
        <f>(T13-S13)</f>
        <v>0.33206528103125998</v>
      </c>
      <c r="V13" s="32">
        <f t="shared" si="0"/>
        <v>0.33206528103125998</v>
      </c>
      <c r="W13" s="21"/>
    </row>
    <row r="14" spans="1:40" x14ac:dyDescent="0.3">
      <c r="A14" t="s">
        <v>130</v>
      </c>
      <c r="B14" t="s">
        <v>174</v>
      </c>
      <c r="C14" s="14">
        <v>7.1999999999999995E-2</v>
      </c>
      <c r="D14" s="14">
        <v>0</v>
      </c>
      <c r="E14" s="14">
        <v>7.1999999999999995E-2</v>
      </c>
      <c r="F14" s="14">
        <v>4.1068761572634366E-2</v>
      </c>
      <c r="G14" s="11">
        <v>3.0931238427365629E-2</v>
      </c>
      <c r="H14" s="34" t="s">
        <v>206</v>
      </c>
      <c r="I14" s="25">
        <v>0.50669016507314757</v>
      </c>
      <c r="J14" s="25">
        <v>0.35612714728024653</v>
      </c>
      <c r="K14" s="19">
        <v>4.1838546997246387E-2</v>
      </c>
      <c r="L14" s="25">
        <v>0.52441581143406035</v>
      </c>
      <c r="M14" s="19">
        <v>1.4921949895714208E-2</v>
      </c>
      <c r="N14" s="19">
        <v>1.1141290570067131E-2</v>
      </c>
      <c r="O14" s="25">
        <v>0.86883076453378105</v>
      </c>
      <c r="P14" s="25">
        <v>0.44151393569984448</v>
      </c>
      <c r="R14" t="s">
        <v>162</v>
      </c>
      <c r="S14" s="20">
        <v>5.2240775672353287E-2</v>
      </c>
      <c r="T14" s="20">
        <v>0.10263363997709417</v>
      </c>
      <c r="U14" s="25">
        <f t="shared" ref="U14:U17" si="1">(T14-S14)*100</f>
        <v>5.0392864304740881</v>
      </c>
      <c r="V14" s="32">
        <f t="shared" si="0"/>
        <v>5.0392864304740881</v>
      </c>
      <c r="W14" s="21"/>
    </row>
    <row r="15" spans="1:40" x14ac:dyDescent="0.3">
      <c r="A15" t="s">
        <v>137</v>
      </c>
      <c r="B15" t="s">
        <v>175</v>
      </c>
      <c r="C15" s="14">
        <v>0</v>
      </c>
      <c r="D15" s="14">
        <v>0</v>
      </c>
      <c r="E15" s="14">
        <v>4.8000000000000001E-2</v>
      </c>
      <c r="F15" s="14">
        <v>2.8173094147287261E-2</v>
      </c>
      <c r="G15" s="11">
        <v>-2.8173094147287261E-2</v>
      </c>
      <c r="H15" s="34" t="s">
        <v>205</v>
      </c>
      <c r="I15" s="25">
        <v>1.2172431373607734E-2</v>
      </c>
      <c r="J15" s="25">
        <v>-0.44931665029640044</v>
      </c>
      <c r="K15" s="19">
        <v>-1.6331039023079467E-2</v>
      </c>
      <c r="L15" s="25">
        <v>-0.14717842913445231</v>
      </c>
      <c r="M15" s="19">
        <v>-2.3850260759429989E-2</v>
      </c>
      <c r="N15" s="19">
        <v>-1.4504483862950076E-2</v>
      </c>
      <c r="O15" s="25">
        <v>-0.47144730072897001</v>
      </c>
      <c r="P15" s="25">
        <v>-8.2234392516381941E-2</v>
      </c>
      <c r="R15" t="s">
        <v>163</v>
      </c>
      <c r="S15" s="24">
        <v>0.84656163908522952</v>
      </c>
      <c r="T15" s="19">
        <v>0.69012761155185942</v>
      </c>
      <c r="U15" s="19">
        <f>(T15-S15)</f>
        <v>-0.1564340275333701</v>
      </c>
      <c r="V15" s="32">
        <f t="shared" si="0"/>
        <v>-0.1564340275333701</v>
      </c>
      <c r="W15" s="21"/>
      <c r="Y15"/>
      <c r="AB15"/>
      <c r="AD15" s="23"/>
    </row>
    <row r="16" spans="1:40" x14ac:dyDescent="0.3">
      <c r="A16" t="s">
        <v>122</v>
      </c>
      <c r="B16" t="s">
        <v>176</v>
      </c>
      <c r="C16" s="14">
        <v>7.1999999999999995E-2</v>
      </c>
      <c r="D16" s="14">
        <v>0</v>
      </c>
      <c r="E16" s="14">
        <v>7.1999999999999995E-2</v>
      </c>
      <c r="F16" s="14">
        <v>0.10203664425576087</v>
      </c>
      <c r="G16" s="11">
        <v>-3.0036644255760872E-2</v>
      </c>
      <c r="H16" s="34" t="s">
        <v>206</v>
      </c>
      <c r="I16" s="25">
        <v>-0.99898639478229256</v>
      </c>
      <c r="J16" s="25">
        <v>-0.61621492773759545</v>
      </c>
      <c r="K16" s="19">
        <v>6.4974209552372333E-3</v>
      </c>
      <c r="L16" s="25">
        <v>0.20591486318730393</v>
      </c>
      <c r="M16" s="19">
        <v>-3.6691120800069345E-2</v>
      </c>
      <c r="N16" s="19">
        <v>-2.0247085371621551E-2</v>
      </c>
      <c r="O16" s="25">
        <v>-0.15140306465988349</v>
      </c>
      <c r="P16" s="25">
        <v>0.26355489544513017</v>
      </c>
      <c r="R16" t="s">
        <v>164</v>
      </c>
      <c r="S16" s="19">
        <v>0.51483460734278941</v>
      </c>
      <c r="T16" s="19">
        <v>0.44840153227626511</v>
      </c>
      <c r="U16" s="19">
        <f>(T16-S16)</f>
        <v>-6.6433075066524294E-2</v>
      </c>
      <c r="V16" s="32">
        <f t="shared" si="0"/>
        <v>-6.6433075066524294E-2</v>
      </c>
      <c r="W16" s="21"/>
      <c r="Y16"/>
      <c r="AB16"/>
      <c r="AD16" s="23"/>
    </row>
    <row r="17" spans="1:30" x14ac:dyDescent="0.3">
      <c r="A17" t="s">
        <v>138</v>
      </c>
      <c r="B17" t="s">
        <v>177</v>
      </c>
      <c r="C17" s="14">
        <v>0</v>
      </c>
      <c r="D17" s="14">
        <v>0</v>
      </c>
      <c r="E17" s="14">
        <v>4.8000000000000001E-2</v>
      </c>
      <c r="F17" s="14">
        <v>2.3866926792279079E-2</v>
      </c>
      <c r="G17" s="11">
        <v>-2.3866926792279079E-2</v>
      </c>
      <c r="H17" s="34" t="s">
        <v>205</v>
      </c>
      <c r="I17" s="25">
        <v>8.5645002350712873E-2</v>
      </c>
      <c r="J17" s="25">
        <v>-0.38064003701946336</v>
      </c>
      <c r="K17" s="19">
        <v>-1.3834891928021365E-2</v>
      </c>
      <c r="L17" s="25">
        <v>-0.12468267685439298</v>
      </c>
      <c r="M17" s="19">
        <v>-2.0204824665198958E-2</v>
      </c>
      <c r="N17" s="19">
        <v>-1.22875198835821E-2</v>
      </c>
      <c r="O17" s="25">
        <v>-0.39938808829769035</v>
      </c>
      <c r="P17" s="25">
        <v>-6.9665128570374435E-2</v>
      </c>
      <c r="R17" t="s">
        <v>165</v>
      </c>
      <c r="S17" s="14">
        <v>0.16733955392484459</v>
      </c>
      <c r="T17" s="17">
        <v>0.2161213318698558</v>
      </c>
      <c r="U17" s="25">
        <f t="shared" si="1"/>
        <v>4.8781777945011209</v>
      </c>
      <c r="V17" s="32">
        <f t="shared" si="0"/>
        <v>4.8781777945011209</v>
      </c>
      <c r="W17" s="21"/>
      <c r="Y17"/>
      <c r="AB17"/>
      <c r="AD17" s="23"/>
    </row>
    <row r="18" spans="1:30" x14ac:dyDescent="0.3">
      <c r="A18" t="s">
        <v>143</v>
      </c>
      <c r="B18" t="s">
        <v>178</v>
      </c>
      <c r="C18" s="14">
        <v>7.1999999999999995E-2</v>
      </c>
      <c r="D18" s="14">
        <v>0</v>
      </c>
      <c r="E18" s="14">
        <v>7.1999999999999995E-2</v>
      </c>
      <c r="F18" s="14">
        <v>1.4641570961143605E-2</v>
      </c>
      <c r="G18" s="11">
        <v>5.7358429038856393E-2</v>
      </c>
      <c r="H18" s="34" t="s">
        <v>206</v>
      </c>
      <c r="I18" s="25">
        <v>1.1639896401383296</v>
      </c>
      <c r="J18" s="25">
        <v>0.7775993753650291</v>
      </c>
      <c r="K18" s="19">
        <v>5.7157541740611183E-2</v>
      </c>
      <c r="L18" s="25">
        <v>0.66247350507260139</v>
      </c>
      <c r="M18" s="19">
        <v>3.7294195696195617E-2</v>
      </c>
      <c r="N18" s="19">
        <v>2.4746922871707027E-2</v>
      </c>
      <c r="O18" s="25">
        <v>1.3110621933751516</v>
      </c>
      <c r="P18" s="25">
        <v>0.51865221360744984</v>
      </c>
      <c r="R18" t="s">
        <v>166</v>
      </c>
      <c r="S18" s="25">
        <v>2.9188981546175023</v>
      </c>
      <c r="T18" s="25">
        <v>7.7970759491186232</v>
      </c>
      <c r="U18" s="25">
        <f>(T18-S18)</f>
        <v>4.8781777945011209</v>
      </c>
      <c r="V18" s="32">
        <f t="shared" si="0"/>
        <v>4.8781777945011209</v>
      </c>
      <c r="W18" s="21"/>
      <c r="Y18"/>
      <c r="AB18"/>
      <c r="AD18" s="23"/>
    </row>
    <row r="19" spans="1:30" x14ac:dyDescent="0.3">
      <c r="A19" t="s">
        <v>139</v>
      </c>
      <c r="B19" t="s">
        <v>179</v>
      </c>
      <c r="C19" s="14">
        <v>7.1999999999999995E-2</v>
      </c>
      <c r="D19" s="14">
        <v>0</v>
      </c>
      <c r="E19" s="14">
        <v>7.1999999999999995E-2</v>
      </c>
      <c r="F19" s="14">
        <v>2.3607294187985736E-2</v>
      </c>
      <c r="G19" s="11">
        <v>4.8392705812014256E-2</v>
      </c>
      <c r="H19" s="34" t="s">
        <v>206</v>
      </c>
      <c r="I19" s="25">
        <v>0.90375946925321371</v>
      </c>
      <c r="J19" s="25">
        <v>0.63461015640637131</v>
      </c>
      <c r="K19" s="19">
        <v>5.1960399562254206E-2</v>
      </c>
      <c r="L19" s="25">
        <v>0.61563587148921461</v>
      </c>
      <c r="M19" s="19">
        <v>2.970415834569563E-2</v>
      </c>
      <c r="N19" s="19">
        <v>2.0131058274671633E-2</v>
      </c>
      <c r="O19" s="25">
        <v>1.1610301808358137</v>
      </c>
      <c r="P19" s="25">
        <v>0.49248218062580906</v>
      </c>
      <c r="T19"/>
      <c r="U19"/>
      <c r="V19"/>
    </row>
    <row r="20" spans="1:30" x14ac:dyDescent="0.3">
      <c r="A20" t="s">
        <v>145</v>
      </c>
      <c r="B20" t="s">
        <v>180</v>
      </c>
      <c r="C20" s="14">
        <v>0</v>
      </c>
      <c r="D20" s="14">
        <v>0</v>
      </c>
      <c r="E20" s="14">
        <v>4.8000000000000001E-2</v>
      </c>
      <c r="F20" s="14">
        <v>1.2489990334821496E-2</v>
      </c>
      <c r="G20" s="11">
        <v>-1.2489990334821496E-2</v>
      </c>
      <c r="H20" s="34" t="s">
        <v>205</v>
      </c>
      <c r="I20" s="25">
        <v>0.12118007638274444</v>
      </c>
      <c r="J20" s="25">
        <v>-0.1991957500350304</v>
      </c>
      <c r="K20" s="19">
        <v>-7.2400467797214098E-3</v>
      </c>
      <c r="L20" s="25">
        <v>-6.5248678323127057E-2</v>
      </c>
      <c r="M20" s="19">
        <v>-1.057354669000516E-2</v>
      </c>
      <c r="N20" s="19">
        <v>-6.43027926974306E-3</v>
      </c>
      <c r="O20" s="25">
        <v>-0.20900694111546494</v>
      </c>
      <c r="P20" s="25">
        <v>-3.6457009739500904E-2</v>
      </c>
      <c r="R20" t="s">
        <v>181</v>
      </c>
      <c r="S20" s="12" t="s">
        <v>168</v>
      </c>
      <c r="T20" s="26" t="s">
        <v>169</v>
      </c>
      <c r="U20" s="26" t="s">
        <v>170</v>
      </c>
      <c r="V20" s="38" t="s">
        <v>158</v>
      </c>
    </row>
    <row r="21" spans="1:30" x14ac:dyDescent="0.3">
      <c r="A21" t="s">
        <v>150</v>
      </c>
      <c r="B21" t="s">
        <v>182</v>
      </c>
      <c r="C21" s="14">
        <v>0</v>
      </c>
      <c r="D21" s="14">
        <v>0</v>
      </c>
      <c r="E21" s="14">
        <v>4.8000000000000001E-2</v>
      </c>
      <c r="F21" s="14">
        <v>3.7502424621474258E-3</v>
      </c>
      <c r="G21" s="11">
        <v>-3.7502424621474258E-3</v>
      </c>
      <c r="H21" s="34" t="s">
        <v>205</v>
      </c>
      <c r="I21" s="25">
        <v>3.2385386395942149E-2</v>
      </c>
      <c r="J21" s="25">
        <v>-5.9810483437924292E-2</v>
      </c>
      <c r="K21" s="19">
        <v>-2.1738952659992599E-3</v>
      </c>
      <c r="L21" s="25">
        <v>-1.9591557518197751E-2</v>
      </c>
      <c r="M21" s="19">
        <v>-3.1748114057225515E-3</v>
      </c>
      <c r="N21" s="19">
        <v>-1.9307546054399256E-3</v>
      </c>
      <c r="O21" s="25">
        <v>-6.2756390072576121E-2</v>
      </c>
      <c r="P21" s="25">
        <v>-1.0946575802130319E-2</v>
      </c>
      <c r="R21" t="s">
        <v>183</v>
      </c>
      <c r="S21" s="20">
        <f>UI_Table[[#Totals],[Mix]]</f>
        <v>1.0000000000000002</v>
      </c>
      <c r="T21" s="20">
        <f>UI_Table[[#Totals],[Weight]]</f>
        <v>1.0000000004807852</v>
      </c>
      <c r="U21" s="25">
        <f t="shared" ref="U21:U23" si="2">(T21-S21)*100</f>
        <v>4.8078496739378807E-8</v>
      </c>
      <c r="V21" s="39">
        <f>Table9[[#This Row],[Var]]</f>
        <v>4.8078496739378807E-8</v>
      </c>
    </row>
    <row r="22" spans="1:30" x14ac:dyDescent="0.3">
      <c r="A22" t="s">
        <v>121</v>
      </c>
      <c r="B22" t="s">
        <v>184</v>
      </c>
      <c r="C22" s="14">
        <v>7.1999999999999995E-2</v>
      </c>
      <c r="D22" s="14">
        <v>0</v>
      </c>
      <c r="E22" s="14">
        <v>7.1999999999999995E-2</v>
      </c>
      <c r="F22" s="14">
        <v>0.12435833539115622</v>
      </c>
      <c r="G22" s="11">
        <v>-5.2358335391156224E-2</v>
      </c>
      <c r="H22" s="34" t="s">
        <v>206</v>
      </c>
      <c r="I22" s="25">
        <v>-1.2135153518811566</v>
      </c>
      <c r="J22" s="25">
        <v>-0.9722108803820948</v>
      </c>
      <c r="K22" s="19">
        <v>-6.4417474260379665E-3</v>
      </c>
      <c r="L22" s="25">
        <v>8.9304617264129429E-2</v>
      </c>
      <c r="M22" s="19">
        <v>-5.5587808234803866E-2</v>
      </c>
      <c r="N22" s="19">
        <v>-3.1739064462539837E-2</v>
      </c>
      <c r="O22" s="25">
        <v>-0.52493324840440525</v>
      </c>
      <c r="P22" s="25">
        <v>0.19840015238208281</v>
      </c>
      <c r="R22" t="s">
        <v>185</v>
      </c>
      <c r="S22" s="9">
        <v>0</v>
      </c>
      <c r="T22" s="20">
        <v>0</v>
      </c>
      <c r="U22" s="25">
        <f t="shared" si="2"/>
        <v>0</v>
      </c>
      <c r="V22" s="39">
        <f>Table9[[#This Row],[Var]]</f>
        <v>0</v>
      </c>
    </row>
    <row r="23" spans="1:30" x14ac:dyDescent="0.3">
      <c r="A23" t="s">
        <v>129</v>
      </c>
      <c r="B23" t="s">
        <v>186</v>
      </c>
      <c r="C23" s="14">
        <v>0</v>
      </c>
      <c r="D23" s="14">
        <v>0</v>
      </c>
      <c r="E23" s="14">
        <v>7.1999999999999995E-2</v>
      </c>
      <c r="F23" s="14">
        <v>4.2815866448911874E-2</v>
      </c>
      <c r="G23" s="11">
        <v>-4.2815866448911874E-2</v>
      </c>
      <c r="H23" s="34" t="s">
        <v>206</v>
      </c>
      <c r="I23" s="25">
        <v>-0.15759946371902267</v>
      </c>
      <c r="J23" s="25">
        <v>-0.68284589515757899</v>
      </c>
      <c r="K23" s="19">
        <v>-2.4818984458313965E-2</v>
      </c>
      <c r="L23" s="25">
        <v>-0.22367340743750427</v>
      </c>
      <c r="M23" s="19">
        <v>-3.6246270079845121E-2</v>
      </c>
      <c r="N23" s="19">
        <v>-2.2043089791266856E-2</v>
      </c>
      <c r="O23" s="25">
        <v>-0.71647879924666324</v>
      </c>
      <c r="P23" s="25">
        <v>-0.1249751535660783</v>
      </c>
      <c r="R23" t="s">
        <v>187</v>
      </c>
      <c r="S23" s="9">
        <v>0</v>
      </c>
      <c r="T23" s="20">
        <v>0</v>
      </c>
      <c r="U23" s="19">
        <f t="shared" si="2"/>
        <v>0</v>
      </c>
      <c r="V23" s="39">
        <f>Table9[[#This Row],[Var]]</f>
        <v>0</v>
      </c>
    </row>
    <row r="24" spans="1:30" x14ac:dyDescent="0.3">
      <c r="A24" t="s">
        <v>136</v>
      </c>
      <c r="B24" t="s">
        <v>188</v>
      </c>
      <c r="C24" s="14">
        <v>0</v>
      </c>
      <c r="D24" s="14">
        <v>0</v>
      </c>
      <c r="E24" s="14">
        <v>0.06</v>
      </c>
      <c r="F24" s="14">
        <v>2.8283078243905281E-2</v>
      </c>
      <c r="G24" s="11">
        <v>-2.8283078243905281E-2</v>
      </c>
      <c r="H24" s="34" t="s">
        <v>207</v>
      </c>
      <c r="I24" s="25">
        <v>-6.9111264207812967E-2</v>
      </c>
      <c r="J24" s="25">
        <v>-0.4510707240811232</v>
      </c>
      <c r="K24" s="19">
        <v>-1.6394793276140802E-2</v>
      </c>
      <c r="L24" s="25">
        <v>-0.14775299458634716</v>
      </c>
      <c r="M24" s="19">
        <v>-2.3943369076536249E-2</v>
      </c>
      <c r="N24" s="19">
        <v>-1.4561107482146365E-2</v>
      </c>
      <c r="O24" s="25">
        <v>-0.47328776969565872</v>
      </c>
      <c r="P24" s="25">
        <v>-8.2555424893037549E-2</v>
      </c>
    </row>
    <row r="25" spans="1:30" x14ac:dyDescent="0.3">
      <c r="A25" t="s">
        <v>135</v>
      </c>
      <c r="B25" t="s">
        <v>189</v>
      </c>
      <c r="C25" s="14">
        <v>4.8000000000000001E-2</v>
      </c>
      <c r="D25" s="14">
        <v>0</v>
      </c>
      <c r="E25" s="14">
        <v>4.8000000000000001E-2</v>
      </c>
      <c r="F25" s="14">
        <v>2.8983844906936562E-2</v>
      </c>
      <c r="G25" s="11">
        <v>1.9016155093063439E-2</v>
      </c>
      <c r="H25" s="34" t="s">
        <v>205</v>
      </c>
      <c r="I25" s="25">
        <v>0.31595660438987994</v>
      </c>
      <c r="J25" s="25">
        <v>0.21182612091113617</v>
      </c>
      <c r="K25" s="19">
        <v>2.6962188631311071E-2</v>
      </c>
      <c r="L25" s="25">
        <v>0.34122761766264198</v>
      </c>
      <c r="M25" s="19">
        <v>8.5895140871544012E-3</v>
      </c>
      <c r="N25" s="19">
        <v>6.6013871269656622E-3</v>
      </c>
      <c r="O25" s="25">
        <v>0.5523680247011854</v>
      </c>
      <c r="P25" s="25">
        <v>0.28965875396517837</v>
      </c>
    </row>
    <row r="26" spans="1:30" x14ac:dyDescent="0.3">
      <c r="A26" t="s">
        <v>146</v>
      </c>
      <c r="B26" t="s">
        <v>190</v>
      </c>
      <c r="C26" s="14">
        <v>8.9745021118329913E-3</v>
      </c>
      <c r="D26" s="14">
        <v>0</v>
      </c>
      <c r="E26" s="14">
        <v>7.1999999999999995E-2</v>
      </c>
      <c r="F26" s="14">
        <v>1.1685851533086803E-2</v>
      </c>
      <c r="G26" s="11">
        <v>-2.7113494212538114E-3</v>
      </c>
      <c r="H26" s="34" t="s">
        <v>206</v>
      </c>
      <c r="I26" s="25">
        <v>-3.8930046927869361E-2</v>
      </c>
      <c r="J26" s="25">
        <v>-6.0340386796621209E-2</v>
      </c>
      <c r="K26" s="19">
        <v>1.4084382691822474E-3</v>
      </c>
      <c r="L26" s="25">
        <v>3.1060786979628077E-2</v>
      </c>
      <c r="M26" s="19">
        <v>-3.6992419236279526E-3</v>
      </c>
      <c r="N26" s="19">
        <v>-1.9921002890751537E-3</v>
      </c>
      <c r="O26" s="25">
        <v>-1.5923834433049068E-3</v>
      </c>
      <c r="P26" s="25">
        <v>3.5865064062783246E-2</v>
      </c>
    </row>
    <row r="27" spans="1:30" x14ac:dyDescent="0.3">
      <c r="A27" t="s">
        <v>134</v>
      </c>
      <c r="B27" t="s">
        <v>191</v>
      </c>
      <c r="C27" s="14">
        <v>7.1999999999999995E-2</v>
      </c>
      <c r="D27" s="14">
        <v>0</v>
      </c>
      <c r="E27" s="14">
        <v>7.1999999999999995E-2</v>
      </c>
      <c r="F27" s="14">
        <v>3.1197928252208563E-2</v>
      </c>
      <c r="G27" s="11">
        <v>4.0802071747791435E-2</v>
      </c>
      <c r="H27" s="34" t="s">
        <v>206</v>
      </c>
      <c r="I27" s="25">
        <v>0.46922579994761843</v>
      </c>
      <c r="J27" s="25">
        <v>0.51355145218553044</v>
      </c>
      <c r="K27" s="19">
        <v>4.7560352465379846E-2</v>
      </c>
      <c r="L27" s="25">
        <v>0.57598181035321583</v>
      </c>
      <c r="M27" s="19">
        <v>2.3278218730590976E-2</v>
      </c>
      <c r="N27" s="19">
        <v>1.622313716673467E-2</v>
      </c>
      <c r="O27" s="25">
        <v>1.0340088490044357</v>
      </c>
      <c r="P27" s="25">
        <v>0.47032589286337234</v>
      </c>
    </row>
    <row r="28" spans="1:30" x14ac:dyDescent="0.3">
      <c r="A28" t="s">
        <v>128</v>
      </c>
      <c r="B28" t="s">
        <v>192</v>
      </c>
      <c r="C28" s="14">
        <v>4.8000000000000001E-2</v>
      </c>
      <c r="D28" s="14">
        <v>0</v>
      </c>
      <c r="E28" s="14">
        <v>4.8000000000000001E-2</v>
      </c>
      <c r="F28" s="14">
        <v>4.3321911409884548E-2</v>
      </c>
      <c r="G28" s="11">
        <v>4.6780885901154534E-3</v>
      </c>
      <c r="H28" s="34" t="s">
        <v>205</v>
      </c>
      <c r="I28" s="25">
        <v>9.6127787303278145E-2</v>
      </c>
      <c r="J28" s="25">
        <v>-1.6843544520409481E-2</v>
      </c>
      <c r="K28" s="19">
        <v>1.8650871374108119E-2</v>
      </c>
      <c r="L28" s="25">
        <v>0.26632444608706313</v>
      </c>
      <c r="M28" s="19">
        <v>-3.5485429928942686E-3</v>
      </c>
      <c r="N28" s="19">
        <v>-7.8034571113436493E-4</v>
      </c>
      <c r="O28" s="25">
        <v>0.31243545942637824</v>
      </c>
      <c r="P28" s="25">
        <v>0.24780739810894048</v>
      </c>
    </row>
    <row r="29" spans="1:30" x14ac:dyDescent="0.3">
      <c r="A29" t="s">
        <v>147</v>
      </c>
      <c r="B29" t="s">
        <v>193</v>
      </c>
      <c r="C29" s="14">
        <v>7.1999999999999995E-2</v>
      </c>
      <c r="D29" s="14">
        <v>0</v>
      </c>
      <c r="E29" s="14">
        <v>7.1999999999999995E-2</v>
      </c>
      <c r="F29" s="14">
        <v>1.0370261738214847E-2</v>
      </c>
      <c r="G29" s="11">
        <v>6.1629738261785146E-2</v>
      </c>
      <c r="H29" s="34" t="s">
        <v>206</v>
      </c>
      <c r="I29" s="25">
        <v>0.74400017663415985</v>
      </c>
      <c r="J29" s="25">
        <v>0.84572005612494716</v>
      </c>
      <c r="K29" s="19">
        <v>5.9633482694580034E-2</v>
      </c>
      <c r="L29" s="25">
        <v>0.6847871557668288</v>
      </c>
      <c r="M29" s="19">
        <v>4.0910122232998045E-2</v>
      </c>
      <c r="N29" s="19">
        <v>2.694594067833319E-2</v>
      </c>
      <c r="O29" s="25">
        <v>1.382538091379149</v>
      </c>
      <c r="P29" s="25">
        <v>0.5311197302160573</v>
      </c>
    </row>
    <row r="30" spans="1:30" x14ac:dyDescent="0.3">
      <c r="A30" t="s">
        <v>133</v>
      </c>
      <c r="B30" t="s">
        <v>194</v>
      </c>
      <c r="C30" s="14">
        <v>0</v>
      </c>
      <c r="D30" s="14">
        <v>0</v>
      </c>
      <c r="E30" s="14">
        <v>0.06</v>
      </c>
      <c r="F30" s="14">
        <v>3.2674586625755939E-2</v>
      </c>
      <c r="G30" s="11">
        <v>-3.2674586625755939E-2</v>
      </c>
      <c r="H30" s="34" t="s">
        <v>207</v>
      </c>
      <c r="I30" s="25">
        <v>-0.17396995739740459</v>
      </c>
      <c r="J30" s="25">
        <v>-0.52110839284288746</v>
      </c>
      <c r="K30" s="19">
        <v>-1.8940409827139668E-2</v>
      </c>
      <c r="L30" s="25">
        <v>-0.17069457501029908</v>
      </c>
      <c r="M30" s="19">
        <v>-2.7661051610332266E-2</v>
      </c>
      <c r="N30" s="19">
        <v>-1.6822007975559015E-2</v>
      </c>
      <c r="O30" s="25">
        <v>-0.54677507506326917</v>
      </c>
      <c r="P30" s="25">
        <v>-9.5373790604808731E-2</v>
      </c>
    </row>
    <row r="31" spans="1:30" x14ac:dyDescent="0.3">
      <c r="A31" t="s">
        <v>140</v>
      </c>
      <c r="B31" t="s">
        <v>195</v>
      </c>
      <c r="C31" s="14">
        <v>0</v>
      </c>
      <c r="D31" s="14">
        <v>0</v>
      </c>
      <c r="E31" s="14">
        <v>0.06</v>
      </c>
      <c r="F31" s="14">
        <v>2.2047097715371191E-2</v>
      </c>
      <c r="G31" s="11">
        <v>-2.2047097715371191E-2</v>
      </c>
      <c r="H31" s="34" t="s">
        <v>207</v>
      </c>
      <c r="I31" s="25">
        <v>-0.11964449165074438</v>
      </c>
      <c r="J31" s="25">
        <v>-0.35161661841043645</v>
      </c>
      <c r="K31" s="19">
        <v>-1.277999538329168E-2</v>
      </c>
      <c r="L31" s="25">
        <v>-0.11517574859751589</v>
      </c>
      <c r="M31" s="19">
        <v>-1.8664227178996854E-2</v>
      </c>
      <c r="N31" s="19">
        <v>-1.1350608895341237E-2</v>
      </c>
      <c r="O31" s="25">
        <v>-0.36893514970276753</v>
      </c>
      <c r="P31" s="25">
        <v>-6.4353232836068724E-2</v>
      </c>
    </row>
    <row r="32" spans="1:30" x14ac:dyDescent="0.3">
      <c r="A32" t="s">
        <v>142</v>
      </c>
      <c r="B32" t="s">
        <v>196</v>
      </c>
      <c r="C32" s="14">
        <v>7.1999999999999995E-2</v>
      </c>
      <c r="D32" s="14">
        <v>0</v>
      </c>
      <c r="E32" s="14">
        <v>7.1999999999999995E-2</v>
      </c>
      <c r="F32" s="14">
        <v>1.564103488633882E-2</v>
      </c>
      <c r="G32" s="11">
        <v>5.6358965113661175E-2</v>
      </c>
      <c r="H32" s="34" t="s">
        <v>206</v>
      </c>
      <c r="I32" s="25">
        <v>0.85673666371799995</v>
      </c>
      <c r="J32" s="25">
        <v>0.761659493837886</v>
      </c>
      <c r="K32" s="19">
        <v>5.6578184561055705E-2</v>
      </c>
      <c r="L32" s="25">
        <v>0.65725222800172811</v>
      </c>
      <c r="M32" s="19">
        <v>3.6448087877475797E-2</v>
      </c>
      <c r="N32" s="19">
        <v>2.4232364254225865E-2</v>
      </c>
      <c r="O32" s="25">
        <v>1.2943372086345373</v>
      </c>
      <c r="P32" s="25">
        <v>0.51573488020059077</v>
      </c>
    </row>
    <row r="33" spans="1:30" x14ac:dyDescent="0.3">
      <c r="A33" t="s">
        <v>123</v>
      </c>
      <c r="B33" t="s">
        <v>197</v>
      </c>
      <c r="C33" s="14">
        <v>4.8000000000000001E-2</v>
      </c>
      <c r="D33" s="14">
        <v>0</v>
      </c>
      <c r="E33" s="14">
        <v>4.8000000000000001E-2</v>
      </c>
      <c r="F33" s="14">
        <v>6.0454629679267721E-2</v>
      </c>
      <c r="G33" s="11">
        <v>-1.245462967926772E-2</v>
      </c>
      <c r="H33" s="34" t="s">
        <v>205</v>
      </c>
      <c r="I33" s="25">
        <v>-0.16025454050945606</v>
      </c>
      <c r="J33" s="25">
        <v>-0.2900835210393683</v>
      </c>
      <c r="K33" s="19">
        <v>8.7195841265672244E-3</v>
      </c>
      <c r="L33" s="25">
        <v>0.1768217969102156</v>
      </c>
      <c r="M33" s="19">
        <v>-1.805244505300875E-2</v>
      </c>
      <c r="N33" s="19">
        <v>-9.6008619940668866E-3</v>
      </c>
      <c r="O33" s="25">
        <v>2.5737316154516611E-2</v>
      </c>
      <c r="P33" s="25">
        <v>0.19779873836885636</v>
      </c>
    </row>
    <row r="34" spans="1:30" x14ac:dyDescent="0.3">
      <c r="A34" t="s">
        <v>149</v>
      </c>
      <c r="B34" t="s">
        <v>198</v>
      </c>
      <c r="C34" s="14">
        <v>0</v>
      </c>
      <c r="D34" s="14">
        <v>0</v>
      </c>
      <c r="E34" s="14">
        <v>4.8000000000000001E-2</v>
      </c>
      <c r="F34" s="14">
        <v>4.9648641748587128E-3</v>
      </c>
      <c r="G34" s="11">
        <v>-4.9648641748587128E-3</v>
      </c>
      <c r="H34" s="34" t="s">
        <v>205</v>
      </c>
      <c r="I34" s="25">
        <v>0.11717104455124991</v>
      </c>
      <c r="J34" s="25">
        <v>-7.9181794110424975E-2</v>
      </c>
      <c r="K34" s="19">
        <v>-2.8779725137756678E-3</v>
      </c>
      <c r="L34" s="25">
        <v>-2.5936835560249744E-2</v>
      </c>
      <c r="M34" s="19">
        <v>-4.2030635537039273E-3</v>
      </c>
      <c r="N34" s="19">
        <v>-2.5560838979736674E-3</v>
      </c>
      <c r="O34" s="25">
        <v>-8.308181563182987E-2</v>
      </c>
      <c r="P34" s="25">
        <v>-1.4491932877921646E-2</v>
      </c>
    </row>
    <row r="35" spans="1:30" x14ac:dyDescent="0.3">
      <c r="A35" t="s">
        <v>141</v>
      </c>
      <c r="B35" t="s">
        <v>199</v>
      </c>
      <c r="C35" s="14">
        <v>0</v>
      </c>
      <c r="D35" s="14">
        <v>0</v>
      </c>
      <c r="E35" s="14">
        <v>0.06</v>
      </c>
      <c r="F35" s="14">
        <v>1.7373718174521283E-2</v>
      </c>
      <c r="G35" s="11">
        <v>-1.7373718174521283E-2</v>
      </c>
      <c r="H35" s="34" t="s">
        <v>207</v>
      </c>
      <c r="I35" s="25">
        <v>-5.0229030016034661E-2</v>
      </c>
      <c r="J35" s="25">
        <v>-0.27708354689615272</v>
      </c>
      <c r="K35" s="19">
        <v>-1.0070987162459469E-2</v>
      </c>
      <c r="L35" s="25">
        <v>-9.0761651374985361E-2</v>
      </c>
      <c r="M35" s="19">
        <v>-1.4707923334827578E-2</v>
      </c>
      <c r="N35" s="19">
        <v>-8.9445913744639477E-3</v>
      </c>
      <c r="O35" s="25">
        <v>-0.29073102493403569</v>
      </c>
      <c r="P35" s="25">
        <v>-5.0712113918454732E-2</v>
      </c>
      <c r="T35"/>
      <c r="U35" s="20"/>
    </row>
    <row r="36" spans="1:30" x14ac:dyDescent="0.3">
      <c r="A36" t="s">
        <v>126</v>
      </c>
      <c r="B36" t="s">
        <v>200</v>
      </c>
      <c r="C36" s="14">
        <v>7.1999999999999995E-2</v>
      </c>
      <c r="D36" s="14">
        <v>0</v>
      </c>
      <c r="E36" s="14">
        <v>7.1999999999999995E-2</v>
      </c>
      <c r="F36" s="14">
        <v>4.5210855163656957E-2</v>
      </c>
      <c r="G36" s="11">
        <v>2.6789144836343037E-2</v>
      </c>
      <c r="H36" s="34" t="s">
        <v>206</v>
      </c>
      <c r="I36" s="25">
        <v>0.58042681726232881</v>
      </c>
      <c r="J36" s="25">
        <v>0.29006725312014192</v>
      </c>
      <c r="K36" s="19">
        <v>3.943750820049248E-2</v>
      </c>
      <c r="L36" s="25">
        <v>0.50277719322381009</v>
      </c>
      <c r="M36" s="19">
        <v>1.14154123560537E-2</v>
      </c>
      <c r="N36" s="19">
        <v>9.0087974425559318E-3</v>
      </c>
      <c r="O36" s="25">
        <v>0.79951715515011323</v>
      </c>
      <c r="P36" s="25">
        <v>0.42942358636075567</v>
      </c>
      <c r="T36"/>
      <c r="U36" s="20"/>
    </row>
    <row r="37" spans="1:30" x14ac:dyDescent="0.3">
      <c r="A37" t="s">
        <v>125</v>
      </c>
      <c r="B37" t="s">
        <v>201</v>
      </c>
      <c r="C37" s="14">
        <v>0</v>
      </c>
      <c r="D37" s="14">
        <v>0</v>
      </c>
      <c r="E37" s="14">
        <v>7.1999999999999995E-2</v>
      </c>
      <c r="F37" s="14">
        <v>4.8570445086248824E-2</v>
      </c>
      <c r="G37" s="11">
        <v>-4.8570445086248824E-2</v>
      </c>
      <c r="H37" s="34" t="s">
        <v>206</v>
      </c>
      <c r="I37" s="25">
        <v>-7.7441212538581355E-2</v>
      </c>
      <c r="J37" s="25">
        <v>-0.77462239594510174</v>
      </c>
      <c r="K37" s="19">
        <v>-2.8154729115837791E-2</v>
      </c>
      <c r="L37" s="25">
        <v>-0.25373577260570784</v>
      </c>
      <c r="M37" s="19">
        <v>-4.1117875603313939E-2</v>
      </c>
      <c r="N37" s="19">
        <v>-2.5005746024443429E-2</v>
      </c>
      <c r="O37" s="25">
        <v>-0.81277566146640379</v>
      </c>
      <c r="P37" s="25">
        <v>-0.14177218253120244</v>
      </c>
      <c r="T37"/>
      <c r="U37" s="20"/>
    </row>
    <row r="38" spans="1:30" x14ac:dyDescent="0.3">
      <c r="A38" t="s">
        <v>127</v>
      </c>
      <c r="B38" t="s">
        <v>202</v>
      </c>
      <c r="C38" s="14">
        <v>3.102549836895218E-2</v>
      </c>
      <c r="D38" s="14">
        <v>0</v>
      </c>
      <c r="E38" s="14">
        <v>7.1999999999999995E-2</v>
      </c>
      <c r="F38" s="14">
        <v>4.3760039366258524E-2</v>
      </c>
      <c r="G38" s="11">
        <v>-1.2734540997306344E-2</v>
      </c>
      <c r="H38" s="34" t="s">
        <v>206</v>
      </c>
      <c r="I38" s="25">
        <v>-0.12751040625669949</v>
      </c>
      <c r="J38" s="25">
        <v>-0.26220709790228464</v>
      </c>
      <c r="K38" s="19">
        <v>2.920685866637969E-3</v>
      </c>
      <c r="L38" s="25">
        <v>8.9820142823195503E-2</v>
      </c>
      <c r="M38" s="19">
        <v>-1.5634017576057264E-2</v>
      </c>
      <c r="N38" s="19">
        <v>-8.6173016828484175E-3</v>
      </c>
      <c r="O38" s="25">
        <v>-6.175134410831519E-2</v>
      </c>
      <c r="P38" s="25">
        <v>0.11417706887350898</v>
      </c>
      <c r="T38"/>
      <c r="U38" s="20"/>
    </row>
    <row r="39" spans="1:30" x14ac:dyDescent="0.3">
      <c r="A39" t="s">
        <v>148</v>
      </c>
      <c r="B39" t="s">
        <v>203</v>
      </c>
      <c r="C39" s="14">
        <v>0</v>
      </c>
      <c r="D39" s="14">
        <v>0</v>
      </c>
      <c r="E39" s="14">
        <v>4.8000000000000001E-2</v>
      </c>
      <c r="F39" s="14">
        <v>5.6668326368979156E-3</v>
      </c>
      <c r="G39" s="11">
        <v>-5.6668326368979156E-3</v>
      </c>
      <c r="H39" s="34" t="s">
        <v>205</v>
      </c>
      <c r="I39" s="25">
        <v>-1.7539856514618622E-2</v>
      </c>
      <c r="J39" s="25">
        <v>-9.0377089747043601E-2</v>
      </c>
      <c r="K39" s="19">
        <v>-3.2848811155288455E-3</v>
      </c>
      <c r="L39" s="25">
        <v>-2.9603973255695429E-2</v>
      </c>
      <c r="M39" s="19">
        <v>-4.7973231255139725E-3</v>
      </c>
      <c r="N39" s="19">
        <v>-2.9174815554946425E-3</v>
      </c>
      <c r="O39" s="25">
        <v>-9.4828524562524802E-2</v>
      </c>
      <c r="P39" s="25">
        <v>-1.6540907326367562E-2</v>
      </c>
      <c r="T39"/>
      <c r="U39" s="20"/>
    </row>
    <row r="40" spans="1:30" x14ac:dyDescent="0.3">
      <c r="A40" t="s">
        <v>144</v>
      </c>
      <c r="B40" t="s">
        <v>204</v>
      </c>
      <c r="C40" s="14">
        <v>7.1999999999999995E-2</v>
      </c>
      <c r="D40" s="14">
        <v>0</v>
      </c>
      <c r="E40" s="14">
        <v>7.1999999999999995E-2</v>
      </c>
      <c r="F40" s="14">
        <v>1.3529456146873255E-2</v>
      </c>
      <c r="G40" s="11">
        <v>5.8470543853126736E-2</v>
      </c>
      <c r="H40" s="34" t="s">
        <v>206</v>
      </c>
      <c r="I40" s="25">
        <v>1.124343848296476</v>
      </c>
      <c r="J40" s="25">
        <v>0.79533586183259986</v>
      </c>
      <c r="K40" s="19">
        <v>5.7802199027277817E-2</v>
      </c>
      <c r="L40" s="25">
        <v>0.66828327912602115</v>
      </c>
      <c r="M40" s="19">
        <v>3.8235669436215286E-2</v>
      </c>
      <c r="N40" s="19">
        <v>2.5319478065432003E-2</v>
      </c>
      <c r="O40" s="25">
        <v>1.3296722730684729</v>
      </c>
      <c r="P40" s="25">
        <v>0.52189836348654639</v>
      </c>
      <c r="T40"/>
      <c r="U40" s="20"/>
    </row>
    <row r="41" spans="1:30" x14ac:dyDescent="0.3">
      <c r="C41" s="17">
        <f>SUBTOTAL(109,UI_Table[Weight])</f>
        <v>1.0000000004807852</v>
      </c>
      <c r="D41" s="17">
        <f>SUBTOTAL(109,UI_Table[Min])</f>
        <v>0</v>
      </c>
      <c r="E41" s="20">
        <f>SUBTOTAL(109,UI_Table[Max])</f>
        <v>1.8240000000000007</v>
      </c>
      <c r="F41" s="17">
        <f>SUBTOTAL(109,UI_Table[Mix])</f>
        <v>1.0000000000000002</v>
      </c>
      <c r="G41" s="17">
        <f>SUBTOTAL(109,UI_Table[Adjust])</f>
        <v>4.8078512004945395E-10</v>
      </c>
      <c r="H41" s="17"/>
      <c r="I41" s="22">
        <f>SUBTOTAL(109,UI_Table[ExpR])</f>
        <v>3.729417167295515</v>
      </c>
      <c r="J41" s="22">
        <f>SUBTOTAL(109,UI_Table[Risk])</f>
        <v>-1.9052441178806052</v>
      </c>
      <c r="K41" s="40">
        <f>SUBTOTAL(109,UI_Table[Sharpe])</f>
        <v>0.33206528103125976</v>
      </c>
      <c r="L41" s="22">
        <f>SUBTOTAL(109,UI_Table[Alpha])</f>
        <v>5.0392864304740872</v>
      </c>
      <c r="M41" s="40">
        <f>SUBTOTAL(109,UI_Table[Beta])</f>
        <v>-0.15643402753337016</v>
      </c>
      <c r="N41" s="40">
        <f>SUBTOTAL(109,UI_Table[Correl])</f>
        <v>-6.643307506652428E-2</v>
      </c>
      <c r="O41" s="22">
        <f>SUBTOTAL(109,UI_Table[ActR])</f>
        <v>4.8781777945011182</v>
      </c>
      <c r="P41" s="22">
        <f>SUBTOTAL(109,UI_Table[vs Bmk])</f>
        <v>4.87817779450112</v>
      </c>
      <c r="R41" s="25"/>
      <c r="S41" s="25"/>
      <c r="T41" s="25"/>
      <c r="U41"/>
    </row>
    <row r="42" spans="1:30" x14ac:dyDescent="0.3">
      <c r="C42" s="14"/>
      <c r="D42" s="14"/>
      <c r="E42" s="14"/>
      <c r="F42" s="14"/>
      <c r="G42" s="11"/>
      <c r="H42" s="34"/>
      <c r="I42" s="25"/>
      <c r="J42" s="25"/>
      <c r="K42" s="19"/>
      <c r="L42" s="25"/>
      <c r="M42" s="19"/>
      <c r="N42" s="19"/>
      <c r="O42" s="25"/>
      <c r="P42" s="25"/>
      <c r="R42" s="25"/>
      <c r="S42" s="25"/>
      <c r="T42" s="25"/>
      <c r="U42"/>
    </row>
    <row r="43" spans="1:30" x14ac:dyDescent="0.3">
      <c r="C43" s="14"/>
      <c r="D43" s="14"/>
      <c r="E43" s="14"/>
      <c r="F43" s="14"/>
      <c r="G43" s="11"/>
      <c r="H43" s="34"/>
      <c r="I43" s="25"/>
      <c r="J43" s="25"/>
      <c r="K43" s="19"/>
      <c r="L43" s="25"/>
      <c r="M43" s="19"/>
      <c r="N43" s="19"/>
      <c r="O43" s="25"/>
      <c r="P43" s="25"/>
      <c r="R43" s="25"/>
      <c r="S43" s="25"/>
      <c r="T43" s="25"/>
      <c r="U43" s="25"/>
    </row>
    <row r="44" spans="1:30" x14ac:dyDescent="0.3">
      <c r="C44" s="14"/>
      <c r="D44" s="14"/>
      <c r="E44" s="14"/>
      <c r="F44" s="14"/>
      <c r="G44" s="11"/>
      <c r="H44" s="34"/>
      <c r="I44" s="25"/>
      <c r="J44" s="25"/>
      <c r="K44" s="19"/>
      <c r="L44" s="25"/>
      <c r="M44" s="19"/>
      <c r="N44" s="19"/>
      <c r="O44" s="25"/>
      <c r="P44" s="25"/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1:30" x14ac:dyDescent="0.3">
      <c r="C45" s="14"/>
      <c r="D45" s="14"/>
      <c r="E45" s="14"/>
      <c r="F45" s="14"/>
      <c r="G45" s="11"/>
      <c r="H45" s="34"/>
      <c r="I45" s="25"/>
      <c r="J45" s="25"/>
      <c r="K45" s="19"/>
      <c r="L45" s="25"/>
      <c r="M45" s="19"/>
      <c r="N45" s="19"/>
      <c r="O45" s="25"/>
      <c r="P45" s="25"/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1:30" x14ac:dyDescent="0.3">
      <c r="C46" s="14"/>
      <c r="D46" s="14"/>
      <c r="E46" s="14"/>
      <c r="F46" s="14"/>
      <c r="G46" s="11"/>
      <c r="H46" s="34"/>
      <c r="I46" s="41"/>
      <c r="J46" s="25"/>
      <c r="K46" s="19"/>
      <c r="L46" s="25"/>
      <c r="M46" s="19"/>
      <c r="N46" s="19"/>
      <c r="O46" s="25"/>
      <c r="P46" s="25"/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1:30" x14ac:dyDescent="0.3">
      <c r="C47" s="14"/>
      <c r="D47" s="14"/>
      <c r="E47" s="14"/>
      <c r="F47" s="14"/>
      <c r="G47" s="11"/>
      <c r="H47" s="34"/>
      <c r="I47" s="41"/>
      <c r="J47" s="25"/>
      <c r="K47" s="19"/>
      <c r="L47" s="25"/>
      <c r="M47" s="19"/>
      <c r="N47" s="19"/>
      <c r="O47" s="25"/>
      <c r="P47" s="25"/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1:30" x14ac:dyDescent="0.3">
      <c r="C48" s="14"/>
      <c r="D48" s="14"/>
      <c r="E48" s="14"/>
      <c r="F48" s="14"/>
      <c r="G48" s="11"/>
      <c r="H48" s="34"/>
      <c r="I48" s="41"/>
      <c r="J48" s="25"/>
      <c r="K48" s="19"/>
      <c r="L48" s="25"/>
      <c r="M48" s="19"/>
      <c r="N48" s="19"/>
      <c r="O48" s="25"/>
      <c r="P48" s="25"/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3:34" x14ac:dyDescent="0.3">
      <c r="C49" s="14"/>
      <c r="D49" s="14"/>
      <c r="E49" s="14"/>
      <c r="F49" s="14"/>
      <c r="G49" s="11"/>
      <c r="H49" s="34"/>
      <c r="I49" s="25"/>
      <c r="J49" s="25"/>
      <c r="K49" s="19"/>
      <c r="L49" s="25"/>
      <c r="M49" s="19"/>
      <c r="N49" s="19"/>
      <c r="O49" s="25"/>
      <c r="P49" s="25"/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3:34" x14ac:dyDescent="0.3">
      <c r="C50" s="14"/>
      <c r="D50" s="14"/>
      <c r="E50" s="14"/>
      <c r="F50" s="14"/>
      <c r="G50" s="11"/>
      <c r="H50" s="34"/>
      <c r="I50" s="41"/>
      <c r="J50" s="25"/>
      <c r="K50" s="19"/>
      <c r="L50" s="25"/>
      <c r="M50" s="19"/>
      <c r="N50" s="19"/>
      <c r="O50" s="25"/>
      <c r="P50" s="25"/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3:34" x14ac:dyDescent="0.3">
      <c r="C51" s="14"/>
      <c r="D51" s="14"/>
      <c r="E51" s="14"/>
      <c r="F51" s="14"/>
      <c r="G51" s="11"/>
      <c r="H51" s="34"/>
      <c r="I51" s="41"/>
      <c r="J51" s="41"/>
      <c r="K51" s="39"/>
      <c r="L51" s="41"/>
      <c r="M51" s="19"/>
      <c r="N51" s="19"/>
      <c r="O51" s="25"/>
      <c r="P51" s="25"/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3:34" x14ac:dyDescent="0.3">
      <c r="C52" s="14"/>
      <c r="D52" s="14"/>
      <c r="E52" s="14"/>
      <c r="F52" s="14"/>
      <c r="G52" s="11"/>
      <c r="H52" s="34"/>
      <c r="I52" s="41"/>
      <c r="J52" s="41"/>
      <c r="K52" s="39"/>
      <c r="L52" s="41"/>
      <c r="M52" s="19"/>
      <c r="N52" s="19"/>
      <c r="O52" s="25"/>
      <c r="P52" s="25"/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3:34" x14ac:dyDescent="0.3">
      <c r="C53" s="14"/>
      <c r="D53" s="14"/>
      <c r="E53" s="14"/>
      <c r="F53" s="14"/>
      <c r="G53" s="11"/>
      <c r="H53" s="34"/>
      <c r="I53" s="41"/>
      <c r="J53" s="41"/>
      <c r="K53" s="39"/>
      <c r="L53" s="41"/>
      <c r="M53" s="19"/>
      <c r="N53" s="19"/>
      <c r="O53" s="25"/>
      <c r="P53" s="25"/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3:34" x14ac:dyDescent="0.3">
      <c r="C54" s="14"/>
      <c r="D54" s="14"/>
      <c r="E54" s="14"/>
      <c r="F54" s="14"/>
      <c r="G54" s="11"/>
      <c r="H54" s="34"/>
      <c r="I54" s="41"/>
      <c r="J54" s="41"/>
      <c r="K54" s="39"/>
      <c r="L54" s="41"/>
      <c r="M54" s="19"/>
      <c r="N54" s="19"/>
      <c r="O54" s="25"/>
      <c r="P54" s="25"/>
      <c r="Q54" s="25"/>
      <c r="R54" s="25"/>
      <c r="S54" s="25"/>
      <c r="T54" s="25"/>
      <c r="U54" s="25"/>
      <c r="V54"/>
      <c r="X54" s="22"/>
      <c r="Y54"/>
      <c r="AA54" s="23"/>
      <c r="AC54"/>
    </row>
    <row r="55" spans="3:34" x14ac:dyDescent="0.3">
      <c r="C55" s="14"/>
      <c r="D55" s="14"/>
      <c r="E55" s="14"/>
      <c r="F55" s="14"/>
      <c r="G55" s="11"/>
      <c r="H55" s="34"/>
      <c r="I55" s="41"/>
      <c r="J55" s="41"/>
      <c r="K55" s="39"/>
      <c r="L55" s="41"/>
      <c r="M55" s="19"/>
      <c r="N55" s="19"/>
      <c r="O55" s="25"/>
      <c r="P55" s="25"/>
      <c r="Q55" s="25"/>
      <c r="R55" s="25"/>
      <c r="S55" s="25"/>
      <c r="T55" s="25"/>
      <c r="U55" s="25"/>
      <c r="V55" s="25"/>
    </row>
    <row r="56" spans="3:34" x14ac:dyDescent="0.3">
      <c r="C56" s="14"/>
      <c r="D56" s="14"/>
      <c r="E56" s="14"/>
      <c r="F56" s="14"/>
      <c r="G56" s="11"/>
      <c r="H56" s="34"/>
      <c r="I56" s="41"/>
      <c r="J56" s="41"/>
      <c r="K56" s="39"/>
      <c r="L56" s="41"/>
      <c r="M56" s="19"/>
      <c r="N56" s="19"/>
      <c r="O56" s="25"/>
      <c r="P56" s="25"/>
      <c r="Q56" s="25"/>
      <c r="R56" s="25"/>
      <c r="S56" s="25"/>
      <c r="T56" s="25"/>
      <c r="U56" s="25"/>
    </row>
    <row r="57" spans="3:34" x14ac:dyDescent="0.3">
      <c r="C57" s="14"/>
      <c r="D57" s="14"/>
      <c r="E57" s="14"/>
      <c r="F57" s="14"/>
      <c r="G57" s="11"/>
      <c r="H57" s="34"/>
      <c r="I57" s="41"/>
      <c r="J57" s="41"/>
      <c r="K57" s="39"/>
      <c r="L57" s="41"/>
      <c r="M57" s="19"/>
      <c r="N57" s="19"/>
      <c r="O57" s="25"/>
      <c r="P57" s="25"/>
      <c r="Q57" s="25"/>
      <c r="R57" s="25"/>
      <c r="S57" s="25"/>
      <c r="T57" s="25"/>
      <c r="U57" s="25"/>
    </row>
    <row r="58" spans="3:34" x14ac:dyDescent="0.3">
      <c r="C58" s="14"/>
      <c r="D58" s="14"/>
      <c r="E58" s="14"/>
      <c r="F58" s="14"/>
      <c r="G58" s="11"/>
      <c r="H58" s="34"/>
      <c r="I58" s="41"/>
      <c r="J58" s="41"/>
      <c r="K58" s="39"/>
      <c r="L58" s="25"/>
      <c r="M58" s="19"/>
      <c r="N58" s="19"/>
      <c r="O58" s="25"/>
      <c r="P58" s="25"/>
      <c r="Q58" s="25"/>
      <c r="R58" s="25"/>
      <c r="S58" s="25"/>
      <c r="T58" s="25"/>
      <c r="U58" s="25"/>
    </row>
    <row r="59" spans="3:34" x14ac:dyDescent="0.3">
      <c r="C59" s="14"/>
      <c r="D59" s="14"/>
      <c r="E59" s="14"/>
      <c r="F59" s="14"/>
      <c r="G59" s="11"/>
      <c r="H59" s="34"/>
      <c r="I59" s="41"/>
      <c r="J59" s="41"/>
      <c r="K59" s="39"/>
      <c r="L59" s="25"/>
      <c r="M59" s="19"/>
      <c r="N59" s="19"/>
      <c r="O59" s="25"/>
      <c r="P59" s="25"/>
      <c r="Q59" s="25"/>
      <c r="R59" s="25"/>
      <c r="S59" s="25"/>
      <c r="T59" s="25"/>
      <c r="U59" s="25"/>
    </row>
    <row r="60" spans="3:34" x14ac:dyDescent="0.3">
      <c r="C60" s="14"/>
      <c r="D60" s="14"/>
      <c r="E60" s="14"/>
      <c r="F60" s="14"/>
      <c r="G60" s="11"/>
      <c r="H60" s="34"/>
      <c r="I60" s="41"/>
      <c r="J60" s="41"/>
      <c r="K60" s="39"/>
      <c r="L60" s="25"/>
      <c r="M60" s="19"/>
      <c r="N60" s="19"/>
      <c r="O60" s="25"/>
      <c r="P60" s="25"/>
      <c r="Q60" s="25"/>
      <c r="R60" s="25"/>
      <c r="S60" s="25"/>
      <c r="T60" s="25"/>
      <c r="U60" s="25"/>
    </row>
    <row r="61" spans="3:34" x14ac:dyDescent="0.3">
      <c r="C61" s="14"/>
      <c r="D61" s="14"/>
      <c r="E61" s="14"/>
      <c r="F61" s="14"/>
      <c r="G61" s="11"/>
      <c r="H61" s="34"/>
      <c r="I61" s="41"/>
      <c r="J61" s="41"/>
      <c r="K61" s="39"/>
      <c r="L61" s="25"/>
      <c r="M61" s="19"/>
      <c r="N61" s="19"/>
      <c r="O61" s="25"/>
      <c r="P61" s="25"/>
      <c r="Q61" s="25"/>
      <c r="R61" s="25"/>
      <c r="S61" s="25"/>
      <c r="T61" s="25"/>
      <c r="U61" s="25"/>
    </row>
    <row r="62" spans="3:34" x14ac:dyDescent="0.3">
      <c r="C62" s="14"/>
      <c r="D62" s="14"/>
      <c r="E62" s="14"/>
      <c r="F62" s="14"/>
      <c r="G62" s="11"/>
      <c r="H62" s="34"/>
      <c r="I62" s="41"/>
      <c r="J62" s="41"/>
      <c r="K62" s="39"/>
      <c r="L62" s="25"/>
      <c r="M62" s="19"/>
      <c r="N62" s="19"/>
      <c r="O62" s="25"/>
      <c r="P62" s="25"/>
      <c r="Q62" s="25"/>
      <c r="R62" s="25"/>
      <c r="S62" s="25"/>
      <c r="T62" s="25"/>
      <c r="U62" s="25"/>
    </row>
    <row r="63" spans="3:34" x14ac:dyDescent="0.3">
      <c r="C63" s="14"/>
      <c r="D63" s="14"/>
      <c r="E63" s="14"/>
      <c r="F63" s="14"/>
      <c r="G63" s="11"/>
      <c r="H63" s="34"/>
      <c r="I63" s="41"/>
      <c r="J63" s="41"/>
      <c r="K63" s="39"/>
      <c r="L63" s="25"/>
      <c r="M63" s="19"/>
      <c r="N63" s="19"/>
      <c r="O63" s="25"/>
      <c r="P63" s="25"/>
      <c r="Q63" s="25"/>
      <c r="R63" s="25"/>
    </row>
    <row r="64" spans="3:34" x14ac:dyDescent="0.3">
      <c r="C64" s="14"/>
      <c r="D64" s="14"/>
      <c r="E64" s="14"/>
      <c r="F64" s="14"/>
      <c r="G64" s="11"/>
      <c r="H64" s="34"/>
      <c r="I64" s="41"/>
      <c r="J64" s="41"/>
      <c r="K64" s="39"/>
      <c r="L64" s="25"/>
      <c r="M64" s="19"/>
      <c r="N64" s="19"/>
      <c r="O64" s="25"/>
      <c r="P64" s="25"/>
      <c r="Q64" s="25"/>
    </row>
    <row r="65" spans="3:17" x14ac:dyDescent="0.3">
      <c r="C65" s="14"/>
      <c r="D65" s="14"/>
      <c r="E65" s="14"/>
      <c r="F65" s="14"/>
      <c r="G65" s="11"/>
      <c r="H65" s="34"/>
      <c r="I65" s="41"/>
      <c r="J65" s="41"/>
      <c r="K65" s="39"/>
      <c r="L65" s="25"/>
      <c r="M65" s="19"/>
      <c r="N65" s="19"/>
      <c r="O65" s="25"/>
      <c r="P65" s="25"/>
      <c r="Q65" s="25"/>
    </row>
    <row r="66" spans="3:17" x14ac:dyDescent="0.3">
      <c r="C66" s="14"/>
      <c r="D66" s="14"/>
      <c r="E66" s="14"/>
      <c r="F66" s="14"/>
      <c r="G66" s="11"/>
      <c r="H66" s="34"/>
      <c r="I66" s="41"/>
      <c r="J66" s="41"/>
      <c r="K66" s="39"/>
      <c r="L66" s="25"/>
      <c r="M66" s="19"/>
      <c r="N66" s="19"/>
      <c r="O66" s="25"/>
      <c r="P66" s="25"/>
      <c r="Q66" s="25"/>
    </row>
    <row r="67" spans="3:17" x14ac:dyDescent="0.3">
      <c r="C67" s="14"/>
      <c r="D67" s="14"/>
      <c r="E67" s="14"/>
      <c r="F67" s="14"/>
      <c r="G67" s="11"/>
      <c r="H67" s="34"/>
      <c r="I67" s="41"/>
      <c r="J67" s="41"/>
      <c r="K67" s="39"/>
      <c r="L67" s="25"/>
      <c r="M67" s="19"/>
      <c r="N67" s="19"/>
      <c r="O67" s="25"/>
      <c r="P67" s="25"/>
      <c r="Q67" s="25"/>
    </row>
    <row r="68" spans="3:17" x14ac:dyDescent="0.3">
      <c r="C68" s="14"/>
      <c r="D68" s="14"/>
      <c r="E68" s="14"/>
      <c r="F68" s="14"/>
      <c r="G68" s="11"/>
      <c r="H68" s="34"/>
      <c r="I68" s="41"/>
      <c r="J68" s="41"/>
      <c r="K68" s="39"/>
      <c r="L68" s="25"/>
      <c r="M68" s="19"/>
      <c r="N68" s="19"/>
      <c r="O68" s="25"/>
      <c r="P68" s="25"/>
      <c r="Q68" s="25"/>
    </row>
    <row r="69" spans="3:17" x14ac:dyDescent="0.3">
      <c r="C69" s="14"/>
      <c r="D69" s="14"/>
      <c r="E69" s="14"/>
      <c r="F69" s="14"/>
      <c r="G69" s="11"/>
      <c r="H69" s="34"/>
      <c r="I69" s="41"/>
      <c r="J69" s="41"/>
      <c r="K69" s="39"/>
      <c r="L69" s="25"/>
      <c r="M69" s="19"/>
      <c r="N69" s="19"/>
      <c r="O69" s="25"/>
      <c r="P69" s="25"/>
      <c r="Q69" s="25"/>
    </row>
    <row r="70" spans="3:17" x14ac:dyDescent="0.3">
      <c r="C70" s="14"/>
      <c r="D70" s="14"/>
      <c r="E70" s="14"/>
      <c r="F70" s="14"/>
      <c r="G70" s="11"/>
      <c r="H70" s="34"/>
      <c r="I70" s="41"/>
      <c r="J70" s="41"/>
      <c r="K70" s="39"/>
      <c r="L70" s="25"/>
      <c r="M70" s="19"/>
      <c r="N70" s="19"/>
      <c r="O70" s="25"/>
      <c r="P70" s="25"/>
      <c r="Q70" s="25"/>
    </row>
    <row r="71" spans="3:17" x14ac:dyDescent="0.3">
      <c r="C71" s="14"/>
      <c r="D71" s="14"/>
      <c r="E71" s="14"/>
      <c r="F71" s="14"/>
      <c r="G71" s="11"/>
      <c r="H71" s="34"/>
      <c r="I71" s="41"/>
      <c r="J71" s="41"/>
      <c r="K71" s="39"/>
      <c r="L71" s="25"/>
      <c r="M71" s="19"/>
      <c r="N71" s="19"/>
      <c r="O71" s="25"/>
      <c r="P71" s="25"/>
      <c r="Q71" s="25"/>
    </row>
    <row r="72" spans="3:17" x14ac:dyDescent="0.3">
      <c r="C72" s="14"/>
      <c r="D72" s="14"/>
      <c r="E72" s="14"/>
      <c r="F72" s="14"/>
      <c r="G72" s="11"/>
      <c r="H72" s="34"/>
      <c r="I72" s="41"/>
      <c r="J72" s="41"/>
      <c r="K72" s="39"/>
      <c r="L72" s="25"/>
      <c r="M72" s="19"/>
      <c r="N72" s="19"/>
      <c r="O72" s="25"/>
      <c r="P72" s="25"/>
      <c r="Q72" s="25"/>
    </row>
    <row r="73" spans="3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3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40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318325C-0E1B-424D-9FB7-AD0D80554690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65563C7D-D56E-43CE-BD35-A63B80BFC03B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EFD2-D991-4751-A8DB-07138CE57D63}">
  <sheetPr codeName="Sheet1">
    <pageSetUpPr fitToPage="1"/>
  </sheetPr>
  <dimension ref="A6:U108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D31" sqref="D31:I31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0.12435833539115622</v>
      </c>
      <c r="E12">
        <v>100</v>
      </c>
      <c r="F12" s="15">
        <v>103459.4482421875</v>
      </c>
      <c r="G12" s="15">
        <v>103459.4482421875</v>
      </c>
      <c r="H12" s="15">
        <v>0</v>
      </c>
      <c r="I12" s="14">
        <v>0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0.10203664425576087</v>
      </c>
      <c r="E13">
        <v>100</v>
      </c>
      <c r="F13" s="15">
        <v>84889.00146484375</v>
      </c>
      <c r="G13" s="15">
        <v>84889.00146484375</v>
      </c>
      <c r="H13" s="15">
        <v>0</v>
      </c>
      <c r="I13" s="14">
        <v>0</v>
      </c>
    </row>
    <row r="14" spans="1:21" x14ac:dyDescent="0.3">
      <c r="A14" t="s">
        <v>119</v>
      </c>
      <c r="B14" t="s">
        <v>120</v>
      </c>
      <c r="C14" t="s">
        <v>123</v>
      </c>
      <c r="D14" s="14">
        <v>6.0454629679267721E-2</v>
      </c>
      <c r="E14">
        <v>100</v>
      </c>
      <c r="F14" s="15">
        <v>50295.001220703132</v>
      </c>
      <c r="G14" s="15">
        <v>50295.001220703132</v>
      </c>
      <c r="H14" s="15">
        <v>0</v>
      </c>
      <c r="I14" s="14">
        <v>0</v>
      </c>
    </row>
    <row r="15" spans="1:21" x14ac:dyDescent="0.3">
      <c r="A15" t="s">
        <v>119</v>
      </c>
      <c r="B15" t="s">
        <v>120</v>
      </c>
      <c r="C15" t="s">
        <v>124</v>
      </c>
      <c r="D15" s="14">
        <v>4.9794084647525078E-2</v>
      </c>
      <c r="E15">
        <v>100</v>
      </c>
      <c r="F15" s="15">
        <v>41426.0009765625</v>
      </c>
      <c r="G15" s="15">
        <v>41426.0009765625</v>
      </c>
      <c r="H15" s="15">
        <v>0</v>
      </c>
      <c r="I15" s="14">
        <v>0</v>
      </c>
    </row>
    <row r="16" spans="1:21" x14ac:dyDescent="0.3">
      <c r="A16" t="s">
        <v>119</v>
      </c>
      <c r="B16" t="s">
        <v>120</v>
      </c>
      <c r="C16" t="s">
        <v>125</v>
      </c>
      <c r="D16" s="14">
        <v>4.8570445086248824E-2</v>
      </c>
      <c r="E16">
        <v>100</v>
      </c>
      <c r="F16" s="15">
        <v>40407.998657226563</v>
      </c>
      <c r="G16" s="15">
        <v>40407.998657226563</v>
      </c>
      <c r="H16" s="15">
        <v>0</v>
      </c>
      <c r="I16" s="14">
        <v>0</v>
      </c>
    </row>
    <row r="17" spans="1:9" x14ac:dyDescent="0.3">
      <c r="A17" t="s">
        <v>119</v>
      </c>
      <c r="B17" t="s">
        <v>120</v>
      </c>
      <c r="C17" t="s">
        <v>126</v>
      </c>
      <c r="D17" s="14">
        <v>4.5210855163656957E-2</v>
      </c>
      <c r="E17">
        <v>100</v>
      </c>
      <c r="F17" s="15">
        <v>37613.00048828125</v>
      </c>
      <c r="G17" s="15">
        <v>37613.00048828125</v>
      </c>
      <c r="H17" s="15">
        <v>0</v>
      </c>
      <c r="I17" s="14">
        <v>0</v>
      </c>
    </row>
    <row r="18" spans="1:9" x14ac:dyDescent="0.3">
      <c r="A18" t="s">
        <v>119</v>
      </c>
      <c r="B18" t="s">
        <v>120</v>
      </c>
      <c r="C18" t="s">
        <v>127</v>
      </c>
      <c r="D18" s="14">
        <v>4.3760039366258524E-2</v>
      </c>
      <c r="E18">
        <v>100</v>
      </c>
      <c r="F18" s="15">
        <v>36405.999755859375</v>
      </c>
      <c r="G18" s="15">
        <v>36405.999755859375</v>
      </c>
      <c r="H18" s="15">
        <v>0</v>
      </c>
      <c r="I18" s="14">
        <v>0</v>
      </c>
    </row>
    <row r="19" spans="1:9" x14ac:dyDescent="0.3">
      <c r="A19" t="s">
        <v>119</v>
      </c>
      <c r="B19" t="s">
        <v>120</v>
      </c>
      <c r="C19" t="s">
        <v>128</v>
      </c>
      <c r="D19" s="14">
        <v>4.3321911409884548E-2</v>
      </c>
      <c r="E19">
        <v>100</v>
      </c>
      <c r="F19" s="15">
        <v>36041.500854492188</v>
      </c>
      <c r="G19" s="15">
        <v>36041.500854492188</v>
      </c>
      <c r="H19" s="15">
        <v>0</v>
      </c>
      <c r="I19" s="14">
        <v>0</v>
      </c>
    </row>
    <row r="20" spans="1:9" x14ac:dyDescent="0.3">
      <c r="A20" t="s">
        <v>119</v>
      </c>
      <c r="B20" t="s">
        <v>120</v>
      </c>
      <c r="C20" t="s">
        <v>129</v>
      </c>
      <c r="D20" s="14">
        <v>4.2815866448911874E-2</v>
      </c>
      <c r="E20">
        <v>100</v>
      </c>
      <c r="F20" s="15">
        <v>35620.498657226563</v>
      </c>
      <c r="G20" s="15">
        <v>35620.498657226563</v>
      </c>
      <c r="H20" s="15">
        <v>0</v>
      </c>
      <c r="I20" s="14">
        <v>0</v>
      </c>
    </row>
    <row r="21" spans="1:9" x14ac:dyDescent="0.3">
      <c r="A21" t="s">
        <v>119</v>
      </c>
      <c r="B21" t="s">
        <v>120</v>
      </c>
      <c r="C21" t="s">
        <v>130</v>
      </c>
      <c r="D21" s="14">
        <v>4.1068761572634366E-2</v>
      </c>
      <c r="E21">
        <v>100</v>
      </c>
      <c r="F21" s="15">
        <v>34167.001342773438</v>
      </c>
      <c r="G21" s="15">
        <v>34167.001342773438</v>
      </c>
      <c r="H21" s="15">
        <v>0</v>
      </c>
      <c r="I21" s="14">
        <v>0</v>
      </c>
    </row>
    <row r="22" spans="1:9" x14ac:dyDescent="0.3">
      <c r="A22" t="s">
        <v>119</v>
      </c>
      <c r="B22" t="s">
        <v>120</v>
      </c>
      <c r="C22" t="s">
        <v>131</v>
      </c>
      <c r="D22" s="14">
        <v>3.6795646670768865E-2</v>
      </c>
      <c r="E22">
        <v>100</v>
      </c>
      <c r="F22" s="15">
        <v>30611.99951171875</v>
      </c>
      <c r="G22" s="15">
        <v>30611.99951171875</v>
      </c>
      <c r="H22" s="15">
        <v>0</v>
      </c>
      <c r="I22" s="14">
        <v>0</v>
      </c>
    </row>
    <row r="23" spans="1:9" x14ac:dyDescent="0.3">
      <c r="A23" t="s">
        <v>119</v>
      </c>
      <c r="B23" t="s">
        <v>120</v>
      </c>
      <c r="C23" t="s">
        <v>132</v>
      </c>
      <c r="D23" s="14">
        <v>3.2865106387292391E-2</v>
      </c>
      <c r="E23">
        <v>100</v>
      </c>
      <c r="F23" s="15">
        <v>27342.001342773441</v>
      </c>
      <c r="G23" s="15">
        <v>27342.001342773441</v>
      </c>
      <c r="H23" s="15">
        <v>0</v>
      </c>
      <c r="I23" s="14">
        <v>0</v>
      </c>
    </row>
    <row r="24" spans="1:9" x14ac:dyDescent="0.3">
      <c r="A24" t="s">
        <v>119</v>
      </c>
      <c r="B24" t="s">
        <v>120</v>
      </c>
      <c r="C24" t="s">
        <v>133</v>
      </c>
      <c r="D24" s="14">
        <v>3.2674586625755939E-2</v>
      </c>
      <c r="E24">
        <v>100</v>
      </c>
      <c r="F24" s="15">
        <v>27183.499145507809</v>
      </c>
      <c r="G24" s="15">
        <v>27183.499145507809</v>
      </c>
      <c r="H24" s="15">
        <v>0</v>
      </c>
      <c r="I24" s="14">
        <v>0</v>
      </c>
    </row>
    <row r="25" spans="1:9" x14ac:dyDescent="0.3">
      <c r="A25" t="s">
        <v>119</v>
      </c>
      <c r="B25" t="s">
        <v>120</v>
      </c>
      <c r="C25" t="s">
        <v>134</v>
      </c>
      <c r="D25" s="14">
        <v>3.1197928252208563E-2</v>
      </c>
      <c r="E25">
        <v>100</v>
      </c>
      <c r="F25" s="15">
        <v>25954.998779296875</v>
      </c>
      <c r="G25" s="15">
        <v>25954.998779296875</v>
      </c>
      <c r="H25" s="15">
        <v>0</v>
      </c>
      <c r="I25" s="14">
        <v>0</v>
      </c>
    </row>
    <row r="26" spans="1:9" x14ac:dyDescent="0.3">
      <c r="A26" t="s">
        <v>119</v>
      </c>
      <c r="B26" t="s">
        <v>120</v>
      </c>
      <c r="C26" t="s">
        <v>135</v>
      </c>
      <c r="D26" s="14">
        <v>2.8983844906936562E-2</v>
      </c>
      <c r="E26">
        <v>100</v>
      </c>
      <c r="F26" s="15">
        <v>24113.00048828125</v>
      </c>
      <c r="G26" s="15">
        <v>24113.00048828125</v>
      </c>
      <c r="H26" s="15">
        <v>0</v>
      </c>
      <c r="I26" s="14">
        <v>0</v>
      </c>
    </row>
    <row r="27" spans="1:9" x14ac:dyDescent="0.3">
      <c r="A27" t="s">
        <v>119</v>
      </c>
      <c r="B27" t="s">
        <v>120</v>
      </c>
      <c r="C27" t="s">
        <v>136</v>
      </c>
      <c r="D27" s="14">
        <v>2.8283078243905281E-2</v>
      </c>
      <c r="E27">
        <v>100</v>
      </c>
      <c r="F27" s="15">
        <v>23530.000305175781</v>
      </c>
      <c r="G27" s="15">
        <v>23530.000305175781</v>
      </c>
      <c r="H27" s="15">
        <v>0</v>
      </c>
      <c r="I27" s="14">
        <v>0</v>
      </c>
    </row>
    <row r="28" spans="1:9" x14ac:dyDescent="0.3">
      <c r="A28" t="s">
        <v>119</v>
      </c>
      <c r="B28" t="s">
        <v>120</v>
      </c>
      <c r="C28" t="s">
        <v>137</v>
      </c>
      <c r="D28" s="14">
        <v>2.8173094147287261E-2</v>
      </c>
      <c r="E28">
        <v>100</v>
      </c>
      <c r="F28" s="15">
        <v>23438.499450683601</v>
      </c>
      <c r="G28" s="15">
        <v>23438.499450683601</v>
      </c>
      <c r="H28" s="15">
        <v>0</v>
      </c>
      <c r="I28" s="14">
        <v>0</v>
      </c>
    </row>
    <row r="29" spans="1:9" x14ac:dyDescent="0.3">
      <c r="A29" t="s">
        <v>119</v>
      </c>
      <c r="B29" t="s">
        <v>120</v>
      </c>
      <c r="C29" t="s">
        <v>138</v>
      </c>
      <c r="D29" s="14">
        <v>2.3866926792279079E-2</v>
      </c>
      <c r="E29">
        <v>100</v>
      </c>
      <c r="F29" s="15">
        <v>19855.999755859371</v>
      </c>
      <c r="G29" s="15">
        <v>19855.999755859371</v>
      </c>
      <c r="H29" s="15">
        <v>0</v>
      </c>
      <c r="I29" s="14">
        <v>0</v>
      </c>
    </row>
    <row r="30" spans="1:9" x14ac:dyDescent="0.3">
      <c r="A30" t="s">
        <v>119</v>
      </c>
      <c r="B30" t="s">
        <v>120</v>
      </c>
      <c r="C30" t="s">
        <v>139</v>
      </c>
      <c r="D30" s="14">
        <v>2.3607294187985736E-2</v>
      </c>
      <c r="E30">
        <v>100</v>
      </c>
      <c r="F30" s="15">
        <v>19639.999389648441</v>
      </c>
      <c r="G30" s="15">
        <v>19639.999389648441</v>
      </c>
      <c r="H30" s="15">
        <v>0</v>
      </c>
      <c r="I30" s="14">
        <v>0</v>
      </c>
    </row>
    <row r="31" spans="1:9" x14ac:dyDescent="0.3">
      <c r="A31" t="s">
        <v>119</v>
      </c>
      <c r="B31" t="s">
        <v>120</v>
      </c>
      <c r="C31" t="s">
        <v>140</v>
      </c>
      <c r="D31" s="14">
        <v>2.2047097715371191E-2</v>
      </c>
      <c r="E31">
        <v>100</v>
      </c>
      <c r="F31" s="15">
        <v>18341.999816894531</v>
      </c>
      <c r="G31" s="15">
        <v>18341.999816894531</v>
      </c>
      <c r="H31" s="15">
        <v>0</v>
      </c>
      <c r="I31" s="14">
        <v>0</v>
      </c>
    </row>
    <row r="32" spans="1:9" x14ac:dyDescent="0.3">
      <c r="A32" t="s">
        <v>119</v>
      </c>
      <c r="B32" t="s">
        <v>120</v>
      </c>
      <c r="C32" t="s">
        <v>141</v>
      </c>
      <c r="D32" s="14">
        <v>1.7373718174521283E-2</v>
      </c>
      <c r="E32">
        <v>100</v>
      </c>
      <c r="F32" s="15">
        <v>14453.999328613279</v>
      </c>
      <c r="G32" s="15">
        <v>14453.999328613279</v>
      </c>
      <c r="H32" s="15">
        <v>0</v>
      </c>
      <c r="I32" s="14">
        <v>0</v>
      </c>
    </row>
    <row r="33" spans="1:9" x14ac:dyDescent="0.3">
      <c r="A33" t="s">
        <v>119</v>
      </c>
      <c r="B33" t="s">
        <v>120</v>
      </c>
      <c r="C33" t="s">
        <v>142</v>
      </c>
      <c r="D33" s="14">
        <v>1.564103488633882E-2</v>
      </c>
      <c r="E33">
        <v>100</v>
      </c>
      <c r="F33" s="15">
        <v>13012.5</v>
      </c>
      <c r="G33" s="15">
        <v>13012.5</v>
      </c>
      <c r="H33" s="15">
        <v>0</v>
      </c>
      <c r="I33" s="14">
        <v>0</v>
      </c>
    </row>
    <row r="34" spans="1:9" x14ac:dyDescent="0.3">
      <c r="A34" t="s">
        <v>119</v>
      </c>
      <c r="B34" t="s">
        <v>120</v>
      </c>
      <c r="C34" t="s">
        <v>143</v>
      </c>
      <c r="D34" s="14">
        <v>1.4641570961143605E-2</v>
      </c>
      <c r="E34">
        <v>100</v>
      </c>
      <c r="F34" s="15">
        <v>12180.999755859377</v>
      </c>
      <c r="G34" s="15">
        <v>12180.999755859377</v>
      </c>
      <c r="H34" s="15">
        <v>0</v>
      </c>
      <c r="I34" s="14">
        <v>0</v>
      </c>
    </row>
    <row r="35" spans="1:9" x14ac:dyDescent="0.3">
      <c r="A35" t="s">
        <v>119</v>
      </c>
      <c r="B35" t="s">
        <v>120</v>
      </c>
      <c r="C35" t="s">
        <v>144</v>
      </c>
      <c r="D35" s="14">
        <v>1.3529456146873255E-2</v>
      </c>
      <c r="E35">
        <v>100</v>
      </c>
      <c r="F35" s="15">
        <v>11255.780029296877</v>
      </c>
      <c r="G35" s="15">
        <v>11255.780029296877</v>
      </c>
      <c r="H35" s="15">
        <v>0</v>
      </c>
      <c r="I35" s="14">
        <v>0</v>
      </c>
    </row>
    <row r="36" spans="1:9" x14ac:dyDescent="0.3">
      <c r="A36" t="s">
        <v>119</v>
      </c>
      <c r="B36" t="s">
        <v>120</v>
      </c>
      <c r="C36" t="s">
        <v>145</v>
      </c>
      <c r="D36" s="14">
        <v>1.2489990334821496E-2</v>
      </c>
      <c r="E36">
        <v>100</v>
      </c>
      <c r="F36" s="15">
        <v>10391.000366210938</v>
      </c>
      <c r="G36" s="15">
        <v>10391.000366210938</v>
      </c>
      <c r="H36" s="15">
        <v>0</v>
      </c>
      <c r="I36" s="14">
        <v>0</v>
      </c>
    </row>
    <row r="37" spans="1:9" x14ac:dyDescent="0.3">
      <c r="A37" t="s">
        <v>119</v>
      </c>
      <c r="B37" t="s">
        <v>120</v>
      </c>
      <c r="C37" t="s">
        <v>146</v>
      </c>
      <c r="D37" s="14">
        <v>1.1685851533086803E-2</v>
      </c>
      <c r="E37">
        <v>100</v>
      </c>
      <c r="F37" s="15">
        <v>9722.0001220703125</v>
      </c>
      <c r="G37" s="15">
        <v>9722.0001220703125</v>
      </c>
      <c r="H37" s="15">
        <v>0</v>
      </c>
      <c r="I37" s="14">
        <v>0</v>
      </c>
    </row>
    <row r="38" spans="1:9" x14ac:dyDescent="0.3">
      <c r="A38" t="s">
        <v>119</v>
      </c>
      <c r="B38" t="s">
        <v>120</v>
      </c>
      <c r="C38" t="s">
        <v>147</v>
      </c>
      <c r="D38" s="14">
        <v>1.0370261738214847E-2</v>
      </c>
      <c r="E38">
        <v>100</v>
      </c>
      <c r="F38" s="15">
        <v>8627.5001525878906</v>
      </c>
      <c r="G38" s="15">
        <v>8627.5001525878906</v>
      </c>
      <c r="H38" s="15">
        <v>0</v>
      </c>
      <c r="I38" s="14">
        <v>0</v>
      </c>
    </row>
    <row r="39" spans="1:9" x14ac:dyDescent="0.3">
      <c r="A39" t="s">
        <v>119</v>
      </c>
      <c r="B39" t="s">
        <v>120</v>
      </c>
      <c r="C39" t="s">
        <v>148</v>
      </c>
      <c r="D39" s="14">
        <v>5.6668326368979156E-3</v>
      </c>
      <c r="E39">
        <v>100</v>
      </c>
      <c r="F39" s="15">
        <v>4714.5000457763672</v>
      </c>
      <c r="G39" s="15">
        <v>4714.5000457763672</v>
      </c>
      <c r="H39" s="15">
        <v>0</v>
      </c>
      <c r="I39" s="14">
        <v>0</v>
      </c>
    </row>
    <row r="40" spans="1:9" x14ac:dyDescent="0.3">
      <c r="A40" t="s">
        <v>119</v>
      </c>
      <c r="B40" t="s">
        <v>120</v>
      </c>
      <c r="C40" t="s">
        <v>149</v>
      </c>
      <c r="D40" s="14">
        <v>4.9648641748587128E-3</v>
      </c>
      <c r="E40">
        <v>100</v>
      </c>
      <c r="F40" s="15">
        <v>4130.5000305175781</v>
      </c>
      <c r="G40" s="15">
        <v>4130.5000305175781</v>
      </c>
      <c r="H40" s="15">
        <v>0</v>
      </c>
      <c r="I40" s="14">
        <v>0</v>
      </c>
    </row>
    <row r="41" spans="1:9" x14ac:dyDescent="0.3">
      <c r="A41" t="s">
        <v>119</v>
      </c>
      <c r="B41" t="s">
        <v>120</v>
      </c>
      <c r="C41" t="s">
        <v>150</v>
      </c>
      <c r="D41" s="14">
        <v>3.7502424621474258E-3</v>
      </c>
      <c r="E41">
        <v>100</v>
      </c>
      <c r="F41" s="15">
        <v>3120.0000762939453</v>
      </c>
      <c r="G41" s="15">
        <v>3120.0000762939453</v>
      </c>
      <c r="H41" s="15">
        <v>0</v>
      </c>
      <c r="I41" s="14">
        <v>0</v>
      </c>
    </row>
    <row r="42" spans="1:9" x14ac:dyDescent="0.3">
      <c r="D42" s="17">
        <f>SUBTOTAL(109,UI_TablePH[Mix])</f>
        <v>0.99999999999999989</v>
      </c>
      <c r="F42" s="18">
        <f>SUBTOTAL(109,UI_TablePH[MV])</f>
        <v>831946.22955322266</v>
      </c>
      <c r="G42" s="18">
        <f>SUBTOTAL(109,UI_TablePH[BV])</f>
        <v>831946.22955322266</v>
      </c>
      <c r="H42" s="18">
        <f>SUBTOTAL(109,UI_TablePH[MV +/- BV])</f>
        <v>0</v>
      </c>
      <c r="I42" s="17">
        <f>UI_TablePH[[#Totals],[MV +/- BV]]/UI_TablePH[[#Totals],[BV]]</f>
        <v>0</v>
      </c>
    </row>
    <row r="43" spans="1:9" x14ac:dyDescent="0.3">
      <c r="D43" s="14"/>
      <c r="F43" s="15"/>
      <c r="G43" s="15"/>
      <c r="H43" s="15"/>
      <c r="I43" s="14"/>
    </row>
    <row r="44" spans="1:9" x14ac:dyDescent="0.3">
      <c r="D44" s="14"/>
      <c r="F44" s="15"/>
      <c r="G44" s="15"/>
      <c r="H44" s="15"/>
      <c r="I44" s="14"/>
    </row>
    <row r="45" spans="1:9" x14ac:dyDescent="0.3">
      <c r="D45" s="14"/>
      <c r="F45" s="15"/>
      <c r="G45" s="15"/>
      <c r="H45" s="15"/>
      <c r="I45" s="14"/>
    </row>
    <row r="46" spans="1:9" x14ac:dyDescent="0.3">
      <c r="D46" s="14"/>
      <c r="F46" s="15"/>
      <c r="G46" s="15"/>
      <c r="H46" s="15"/>
      <c r="I46" s="14"/>
    </row>
    <row r="47" spans="1:9" x14ac:dyDescent="0.3">
      <c r="D47" s="14"/>
      <c r="F47" s="15"/>
      <c r="G47" s="15"/>
      <c r="H47" s="15"/>
      <c r="I47" s="14"/>
    </row>
    <row r="48" spans="1:9" x14ac:dyDescent="0.3">
      <c r="D48" s="14"/>
      <c r="F48" s="15"/>
      <c r="G48" s="15"/>
      <c r="H48" s="15"/>
      <c r="I48" s="14"/>
    </row>
    <row r="49" spans="4:11" x14ac:dyDescent="0.3">
      <c r="D49" s="14"/>
      <c r="F49" s="15"/>
      <c r="G49" s="15"/>
      <c r="H49" s="15"/>
      <c r="I49" s="14"/>
    </row>
    <row r="50" spans="4:11" x14ac:dyDescent="0.3">
      <c r="D50" s="14"/>
      <c r="F50" s="15"/>
      <c r="G50" s="15"/>
      <c r="H50" s="15"/>
      <c r="I50" s="14"/>
    </row>
    <row r="51" spans="4:11" x14ac:dyDescent="0.3">
      <c r="D51" s="14"/>
      <c r="F51" s="15"/>
      <c r="G51" s="15"/>
      <c r="H51" s="15"/>
      <c r="I51" s="14"/>
    </row>
    <row r="52" spans="4:11" x14ac:dyDescent="0.3">
      <c r="D52" s="14"/>
      <c r="F52" s="15"/>
      <c r="G52" s="15"/>
      <c r="H52" s="15"/>
      <c r="I52" s="14"/>
      <c r="J52" s="15"/>
      <c r="K52" s="14"/>
    </row>
    <row r="53" spans="4:11" x14ac:dyDescent="0.3">
      <c r="D53" s="14"/>
      <c r="F53" s="15"/>
      <c r="G53" s="15"/>
      <c r="H53" s="15"/>
      <c r="I53" s="14"/>
      <c r="J53" s="15"/>
      <c r="K53" s="14"/>
    </row>
    <row r="54" spans="4:11" x14ac:dyDescent="0.3">
      <c r="D54" s="14"/>
      <c r="F54" s="15"/>
      <c r="G54" s="15"/>
      <c r="H54" s="15"/>
      <c r="I54" s="14"/>
      <c r="J54" s="15"/>
      <c r="K54" s="14"/>
    </row>
    <row r="55" spans="4:11" x14ac:dyDescent="0.3">
      <c r="D55" s="14"/>
      <c r="F55" s="15"/>
      <c r="G55" s="15"/>
      <c r="H55" s="15"/>
      <c r="I55" s="14"/>
      <c r="J55" s="15"/>
      <c r="K55" s="14"/>
    </row>
    <row r="56" spans="4:11" x14ac:dyDescent="0.3">
      <c r="D56" s="14"/>
      <c r="F56" s="15"/>
      <c r="G56" s="15"/>
      <c r="H56" s="15"/>
      <c r="I56" s="14"/>
      <c r="J56" s="15"/>
      <c r="K56" s="14"/>
    </row>
    <row r="57" spans="4:11" x14ac:dyDescent="0.3">
      <c r="D57" s="14"/>
      <c r="F57" s="15"/>
      <c r="G57" s="15"/>
      <c r="H57" s="15"/>
      <c r="I57" s="14"/>
      <c r="J57" s="15"/>
      <c r="K57" s="14"/>
    </row>
    <row r="58" spans="4:11" x14ac:dyDescent="0.3">
      <c r="D58" s="14"/>
      <c r="F58" s="15"/>
      <c r="G58" s="15"/>
      <c r="H58" s="15"/>
      <c r="I58" s="14"/>
      <c r="J58" s="15"/>
      <c r="K58" s="14"/>
    </row>
    <row r="59" spans="4:11" x14ac:dyDescent="0.3">
      <c r="D59" s="14"/>
      <c r="F59" s="15"/>
      <c r="G59" s="15"/>
      <c r="H59" s="15"/>
      <c r="I59" s="14"/>
      <c r="J59" s="15"/>
      <c r="K59" s="14"/>
    </row>
    <row r="60" spans="4:11" x14ac:dyDescent="0.3">
      <c r="D60" s="14"/>
      <c r="F60" s="15"/>
      <c r="G60" s="15"/>
      <c r="H60" s="15"/>
      <c r="I60" s="14"/>
      <c r="J60" s="15"/>
      <c r="K60" s="14"/>
    </row>
    <row r="61" spans="4:11" x14ac:dyDescent="0.3">
      <c r="D61" s="14"/>
      <c r="F61" s="15"/>
      <c r="G61" s="15"/>
      <c r="H61" s="15"/>
      <c r="I61" s="14"/>
      <c r="J61" s="15"/>
      <c r="K61" s="14"/>
    </row>
    <row r="62" spans="4:11" x14ac:dyDescent="0.3">
      <c r="D62" s="14"/>
      <c r="F62" s="15"/>
      <c r="G62" s="15"/>
      <c r="H62" s="15"/>
      <c r="I62" s="14"/>
      <c r="J62" s="15"/>
      <c r="K62" s="14"/>
    </row>
    <row r="63" spans="4:11" x14ac:dyDescent="0.3">
      <c r="D63" s="14"/>
      <c r="F63" s="15"/>
      <c r="G63" s="15"/>
      <c r="H63" s="15"/>
      <c r="I63" s="14"/>
      <c r="J63" s="15"/>
      <c r="K63" s="14"/>
    </row>
    <row r="64" spans="4:11" x14ac:dyDescent="0.3">
      <c r="D64" s="14"/>
      <c r="F64" s="15"/>
      <c r="G64" s="15"/>
      <c r="H64" s="15"/>
      <c r="I64" s="14"/>
      <c r="J64" s="15"/>
      <c r="K64" s="14"/>
    </row>
    <row r="65" spans="4:11" x14ac:dyDescent="0.3">
      <c r="D65" s="14"/>
      <c r="F65" s="15"/>
      <c r="G65" s="15"/>
      <c r="H65" s="15"/>
      <c r="I65" s="14"/>
      <c r="J65" s="15"/>
      <c r="K65" s="14"/>
    </row>
    <row r="66" spans="4:11" x14ac:dyDescent="0.3">
      <c r="D66" s="14"/>
      <c r="F66" s="15"/>
      <c r="G66" s="15"/>
      <c r="H66" s="15"/>
      <c r="I66" s="14"/>
      <c r="J66" s="15"/>
      <c r="K66" s="14"/>
    </row>
    <row r="67" spans="4:11" x14ac:dyDescent="0.3">
      <c r="D67" s="14"/>
      <c r="F67" s="15"/>
      <c r="G67" s="15"/>
      <c r="H67" s="15"/>
      <c r="I67" s="14"/>
      <c r="J67" s="15"/>
      <c r="K67" s="14"/>
    </row>
    <row r="68" spans="4:11" x14ac:dyDescent="0.3">
      <c r="D68" s="14"/>
      <c r="F68" s="15"/>
      <c r="G68" s="15"/>
      <c r="H68" s="15"/>
      <c r="I68" s="14"/>
      <c r="J68" s="15"/>
      <c r="K68" s="14"/>
    </row>
    <row r="69" spans="4:11" x14ac:dyDescent="0.3">
      <c r="D69" s="14"/>
      <c r="F69" s="15"/>
      <c r="G69" s="15"/>
      <c r="H69" s="15"/>
      <c r="I69" s="14"/>
      <c r="J69" s="15"/>
      <c r="K69" s="14"/>
    </row>
    <row r="70" spans="4:11" x14ac:dyDescent="0.3">
      <c r="D70" s="14"/>
      <c r="F70" s="15"/>
      <c r="G70" s="15"/>
      <c r="H70" s="15"/>
      <c r="I70" s="14"/>
      <c r="J70" s="15"/>
      <c r="K70" s="14"/>
    </row>
    <row r="71" spans="4:11" x14ac:dyDescent="0.3">
      <c r="D71" s="14"/>
      <c r="F71" s="15"/>
      <c r="G71" s="15"/>
      <c r="H71" s="15"/>
      <c r="I71" s="14"/>
      <c r="J71" s="15"/>
      <c r="K71" s="14"/>
    </row>
    <row r="72" spans="4:11" x14ac:dyDescent="0.3">
      <c r="D72" s="14"/>
      <c r="F72" s="15"/>
      <c r="G72" s="15"/>
      <c r="H72" s="15"/>
      <c r="I72" s="14"/>
      <c r="J72" s="15"/>
      <c r="K72" s="14"/>
    </row>
    <row r="73" spans="4:11" x14ac:dyDescent="0.3">
      <c r="D73" s="14"/>
      <c r="F73" s="15"/>
      <c r="G73" s="15"/>
      <c r="H73" s="15"/>
      <c r="I73" s="14"/>
      <c r="J73" s="15"/>
      <c r="K73" s="14"/>
    </row>
    <row r="74" spans="4:11" x14ac:dyDescent="0.3">
      <c r="D74" s="14"/>
      <c r="F74" s="15"/>
      <c r="G74" s="15"/>
      <c r="H74" s="15"/>
      <c r="I74" s="14"/>
      <c r="J74" s="15"/>
      <c r="K74" s="14"/>
    </row>
    <row r="75" spans="4:11" x14ac:dyDescent="0.3">
      <c r="D75" s="14"/>
      <c r="F75" s="15"/>
      <c r="G75" s="15"/>
      <c r="H75" s="15"/>
      <c r="I75" s="14"/>
      <c r="J75" s="15"/>
      <c r="K75" s="14"/>
    </row>
    <row r="76" spans="4:11" x14ac:dyDescent="0.3">
      <c r="D76" s="14"/>
      <c r="F76" s="15"/>
      <c r="G76" s="15"/>
      <c r="H76" s="15"/>
      <c r="I76" s="14"/>
      <c r="J76" s="15"/>
      <c r="K76" s="14"/>
    </row>
    <row r="77" spans="4:11" x14ac:dyDescent="0.3">
      <c r="D77" s="14"/>
      <c r="F77" s="15"/>
      <c r="G77" s="15"/>
      <c r="H77" s="15"/>
      <c r="I77" s="14"/>
      <c r="J77" s="15"/>
      <c r="K77" s="14"/>
    </row>
    <row r="78" spans="4:11" x14ac:dyDescent="0.3">
      <c r="D78" s="14"/>
      <c r="F78" s="15"/>
      <c r="G78" s="15"/>
      <c r="H78" s="15"/>
      <c r="I78" s="14"/>
    </row>
    <row r="79" spans="4:11" x14ac:dyDescent="0.3">
      <c r="D79" s="14"/>
      <c r="F79" s="15"/>
      <c r="G79" s="15"/>
      <c r="H79" s="15"/>
      <c r="I79" s="14"/>
    </row>
    <row r="80" spans="4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582E-491B-4E56-A163-6E79AA421371}">
  <sheetPr codeName="Sheet48"/>
  <dimension ref="B1:B129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B4" sqref="B4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FhuQA8Io9N4hnWmLSSjcKUBYEEerun+Mi0yyQxywyvoqKkEinSM/YEgmAkGP6S8AGbAFeOZTuMmgHIOrU3IL6w==" saltValue="6bU040zHGyxd8+/mEfoZIg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2026-08-11T15:12:29Z</dcterms:created>
  <dcterms:modified xsi:type="dcterms:W3CDTF">2026-08-11T15:12:30Z</dcterms:modified>
</cp:coreProperties>
</file>