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4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nny\ClearLedgerAnalytics\Export\Model-Crammer\"/>
    </mc:Choice>
  </mc:AlternateContent>
  <xr:revisionPtr revIDLastSave="0" documentId="8_{6EB7BD37-B173-4578-99CE-2667D5F41827}" xr6:coauthVersionLast="47" xr6:coauthVersionMax="47" xr10:uidLastSave="{00000000-0000-0000-0000-000000000000}"/>
  <bookViews>
    <workbookView xWindow="-108" yWindow="-108" windowWidth="23256" windowHeight="12456" xr2:uid="{80F282BB-EF4E-4164-BBD3-BEBA8CB22DA8}"/>
  </bookViews>
  <sheets>
    <sheet name="PE" sheetId="3" r:id="rId1"/>
    <sheet name="PH" sheetId="2" r:id="rId2"/>
    <sheet name="DOC" sheetId="1" r:id="rId3"/>
  </sheets>
  <definedNames>
    <definedName name="CovMatrixRange" localSheetId="2">OFFSET(#REF!,0,0,ROWS(#REF!),ROWS(#REF!))</definedName>
    <definedName name="CovMatrixRange">OFFSET(#REF!,0,0,ROWS(#REF!),ROWS(#REF!))</definedName>
    <definedName name="Data8_x_axis">OFFSET(#REF!, 0, 0, MAX(1, COUNTA(#REF!)-1), 1)</definedName>
    <definedName name="Data8_y_axis1">OFFSET(#REF!, 0, 0, MAX(1, COUNTA(#REF!)-1), 1)</definedName>
    <definedName name="Data8_y_axis2">OFFSET(#REF!, 0, 0, MAX(1, COUNTA(#REF!)-1), 1)</definedName>
    <definedName name="Data8_y_axis3">OFFSET(#REF!, 0, 0, MAX(1, COUNTA(#REF!)-1), 1)</definedName>
    <definedName name="solver_adj" localSheetId="0" hidden="1">#REF!</definedName>
    <definedName name="solver_cvg" localSheetId="0" hidden="1">0.0001</definedName>
    <definedName name="solver_drv" localSheetId="0" hidden="1">1</definedName>
    <definedName name="solver_eng" localSheetId="0" hidden="1">1</definedName>
    <definedName name="solver_est" localSheetId="0" hidden="1">1</definedName>
    <definedName name="solver_itr" localSheetId="0" hidden="1">2147483647</definedName>
    <definedName name="solver_lhs1" localSheetId="0" hidden="1">#REF!</definedName>
    <definedName name="solver_lhs2" localSheetId="0" hidden="1">#REF!</definedName>
    <definedName name="solver_lhs3" localSheetId="0" hidden="1">#REF!</definedName>
    <definedName name="solver_lhs4" localSheetId="0" hidden="1">PE!#REF!</definedName>
    <definedName name="solver_lhs5" localSheetId="0" hidden="1">PE!#REF!</definedName>
    <definedName name="solver_lin" localSheetId="0" hidden="1">2</definedName>
    <definedName name="solver_mip" localSheetId="0" hidden="1">2147483647</definedName>
    <definedName name="solver_mni" localSheetId="0" hidden="1">90</definedName>
    <definedName name="solver_mrt" localSheetId="0" hidden="1">0.075</definedName>
    <definedName name="solver_msl" localSheetId="0" hidden="1">2</definedName>
    <definedName name="solver_neg" localSheetId="0" hidden="1">1</definedName>
    <definedName name="solver_nod" localSheetId="0" hidden="1">2147483647</definedName>
    <definedName name="solver_num" localSheetId="0" hidden="1">3</definedName>
    <definedName name="solver_nwt" localSheetId="0" hidden="1">1</definedName>
    <definedName name="solver_opt" localSheetId="0" hidden="1">#REF!</definedName>
    <definedName name="solver_pre" localSheetId="0" hidden="1">0.000001</definedName>
    <definedName name="solver_rbv" localSheetId="0" hidden="1">2</definedName>
    <definedName name="solver_rel1" localSheetId="0" hidden="1">2</definedName>
    <definedName name="solver_rel2" localSheetId="0" hidden="1">1</definedName>
    <definedName name="solver_rel3" localSheetId="0" hidden="1">3</definedName>
    <definedName name="solver_rel4" localSheetId="0" hidden="1">1</definedName>
    <definedName name="solver_rel5" localSheetId="0" hidden="1">1</definedName>
    <definedName name="solver_rhs1" localSheetId="0" hidden="1">1</definedName>
    <definedName name="solver_rhs2" localSheetId="0" hidden="1">#REF!</definedName>
    <definedName name="solver_rhs3" localSheetId="0" hidden="1">#REF!</definedName>
    <definedName name="solver_rhs4" localSheetId="0" hidden="1">PE!#REF!</definedName>
    <definedName name="solver_rhs5" localSheetId="0" hidden="1">20%</definedName>
    <definedName name="solver_rlx" localSheetId="0" hidden="1">2</definedName>
    <definedName name="solver_rsd" localSheetId="0" hidden="1">0</definedName>
    <definedName name="solver_scl" localSheetId="0" hidden="1">2</definedName>
    <definedName name="solver_sho" localSheetId="0" hidden="1">2</definedName>
    <definedName name="solver_ssz" localSheetId="0" hidden="1">90</definedName>
    <definedName name="solver_tim" localSheetId="0" hidden="1">2147483647</definedName>
    <definedName name="solver_tol" localSheetId="0" hidden="1">0.01</definedName>
    <definedName name="solver_typ" localSheetId="0" hidden="1">1</definedName>
    <definedName name="solver_val" localSheetId="0" hidden="1">0</definedName>
    <definedName name="solver_ver" localSheetId="0" hidden="1">3</definedName>
    <definedName name="Stocks" localSheetId="0" hidden="1">PE!#REF!</definedName>
    <definedName name="WeightsRange" localSheetId="2">OFFSET(#REF!,0,0,ROWS(#REF!),1)</definedName>
    <definedName name="WeightsRange">OFFSET(#REF!,0,0,ROWS(#REF!),1)</definedName>
    <definedName name="WeightsRangeMix" localSheetId="2">OFFSET(#REF!,0,0,ROWS(#REF!),1)</definedName>
    <definedName name="WeightsRangeMix">OFFSET(#REF!,0,0,ROWS(#REF!),1)</definedName>
    <definedName name="WeightsRangeSolve" localSheetId="2">OFFSET(#REF!,0,0,ROWS(#REF!),1)</definedName>
    <definedName name="WeightsRangeSolve">OFFSET(#REF!,0,0,ROWS(#REF!),1)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42" i="3" l="1"/>
  <c r="U23" i="3"/>
  <c r="V23" i="3" s="1"/>
  <c r="U22" i="3"/>
  <c r="V22" i="3" s="1"/>
  <c r="T21" i="3"/>
  <c r="U16" i="3"/>
  <c r="V16" i="3" s="1"/>
  <c r="U15" i="3"/>
  <c r="V15" i="3" s="1"/>
  <c r="U14" i="3"/>
  <c r="V14" i="3" s="1"/>
  <c r="U11" i="3"/>
  <c r="V11" i="3" s="1"/>
  <c r="P42" i="3"/>
  <c r="O42" i="3"/>
  <c r="N42" i="3"/>
  <c r="M42" i="3"/>
  <c r="L42" i="3"/>
  <c r="I42" i="3"/>
  <c r="G42" i="3"/>
  <c r="F42" i="3"/>
  <c r="S21" i="3" s="1"/>
  <c r="E42" i="3"/>
  <c r="D42" i="3"/>
  <c r="H43" i="2"/>
  <c r="I43" i="2" s="1"/>
  <c r="G43" i="2"/>
  <c r="F43" i="2"/>
  <c r="D43" i="2"/>
  <c r="U17" i="3" l="1"/>
  <c r="V17" i="3" s="1"/>
  <c r="U18" i="3"/>
  <c r="V18" i="3" s="1"/>
  <c r="U21" i="3"/>
  <c r="V21" i="3" s="1"/>
  <c r="J42" i="3" l="1"/>
  <c r="U12" i="3"/>
  <c r="V12" i="3" s="1"/>
  <c r="U13" i="3" l="1"/>
  <c r="V13" i="3" s="1"/>
  <c r="K42" i="3" l="1"/>
</calcChain>
</file>

<file path=xl/sharedStrings.xml><?xml version="1.0" encoding="utf-8"?>
<sst xmlns="http://schemas.openxmlformats.org/spreadsheetml/2006/main" count="344" uniqueCount="211">
  <si>
    <t>ClearLedger Analytics — Portfolio Optimization Summary</t>
  </si>
  <si>
    <t>A simple, confidence-building explanation of how your portfolio is mathematically improved</t>
  </si>
  <si>
    <t>1. Why You’re Receiving This Report</t>
  </si>
  <si>
    <t>This ClearLedger export shows how your portfolio’s return and risk profile changes when its weights are optimized using Modern Portfolio Theory (MPT).</t>
  </si>
  <si>
    <t>ClearLedger does not select stocks or make predictions.</t>
  </si>
  <si>
    <t>It simply takes the positions you already own and determines the most efficient mix of those holdings.</t>
  </si>
  <si>
    <t>This report gives you a transparent view of:</t>
  </si>
  <si>
    <t>•  What you own</t>
  </si>
  <si>
    <t>•  How your current portfolio behaves</t>
  </si>
  <si>
    <t>•  How optimized weights improve return and risk</t>
  </si>
  <si>
    <t>•  The efficiency gain produced by mathematical optimization</t>
  </si>
  <si>
    <t>2. What ClearLedger Actually Does</t>
  </si>
  <si>
    <t>ClearLedger is a quantitative optimization tool.</t>
  </si>
  <si>
    <t>It improves your portfolio by adjusting weights, not by choosing securities.</t>
  </si>
  <si>
    <t>It applies Modern Portfolio Theory to:</t>
  </si>
  <si>
    <t>•  Increase expected return for the same level of risk</t>
  </si>
  <si>
    <t>•  Reduce risk for the same expected return</t>
  </si>
  <si>
    <t>•  Improve both simultaneously</t>
  </si>
  <si>
    <t>ClearLedger does not:</t>
  </si>
  <si>
    <t>•  Pick stocks</t>
  </si>
  <si>
    <t>•  Predict winners</t>
  </si>
  <si>
    <t>•  Time markets</t>
  </si>
  <si>
    <t>•  Replace your investment philosophy</t>
  </si>
  <si>
    <t>You choose the holdings.</t>
  </si>
  <si>
    <t>ClearLedger chooses the weights.</t>
  </si>
  <si>
    <t>3. Asymmetric Scoring — Understanding Your Existing Holdings</t>
  </si>
  <si>
    <t>ClearLedger uses asymmetric scoring to evaluate the characteristics of the positions you already own.</t>
  </si>
  <si>
    <t>It does not score the entire market.</t>
  </si>
  <si>
    <t>It does not select new stocks.</t>
  </si>
  <si>
    <t>It does not build a universe.</t>
  </si>
  <si>
    <t>Instead, asymmetric scoring helps identify:</t>
  </si>
  <si>
    <t>•  Which of your holdings have stronger upside vs downside</t>
  </si>
  <si>
    <t>•  Which positions contribute positively to efficiency</t>
  </si>
  <si>
    <t>•  Which positions weaken risk-adjusted return</t>
  </si>
  <si>
    <t>•  Which holdings behave well under volatility</t>
  </si>
  <si>
    <t>•  Which holdings duplicate exposure</t>
  </si>
  <si>
    <t>This scoring is diagnostic, not predictive.</t>
  </si>
  <si>
    <t>It tells you how each holding behaves, not whether you should own it.</t>
  </si>
  <si>
    <t>4. Buy / Hold / Sell — Tactical Weight Adjustments</t>
  </si>
  <si>
    <t>Buy / Hold / Sell signals in ClearLedger do not mean:</t>
  </si>
  <si>
    <t>•  Buy the stock</t>
  </si>
  <si>
    <t>•  Sell the stock</t>
  </si>
  <si>
    <t>•  Remove the stock</t>
  </si>
  <si>
    <t>•  Predict future performance</t>
  </si>
  <si>
    <t>Instead, they are weight-adjustment signals:</t>
  </si>
  <si>
    <t>•  Buy → increase the weight toward its optimal target</t>
  </si>
  <si>
    <t>•  Sell → decrease the weight away from its optimal target</t>
  </si>
  <si>
    <t>•  Hold → keep the weight stable</t>
  </si>
  <si>
    <t>These signals help the optimizer move your portfolio toward the efficient frontier.</t>
  </si>
  <si>
    <t>They adjust weights, not holdings.</t>
  </si>
  <si>
    <t>Buy/Hold/Sell is not trading advice — it is mathematical guidance for weight optimization.</t>
  </si>
  <si>
    <t>5. What the Performance Engine Shows</t>
  </si>
  <si>
    <t>The Performance Engine compares your current portfolio to your optimized portfolio:</t>
  </si>
  <si>
    <t>•  Expected Return</t>
  </si>
  <si>
    <t>•  Risk (volatility)</t>
  </si>
  <si>
    <t>•  Sharpe Ratio</t>
  </si>
  <si>
    <t>•  Alpha</t>
  </si>
  <si>
    <t>•  Beta</t>
  </si>
  <si>
    <t>•  Correlation</t>
  </si>
  <si>
    <t>•  Actual vs Expected performance</t>
  </si>
  <si>
    <t>It also shows how each holding contributes to risk and return — and how optimization improves the overall profile.</t>
  </si>
  <si>
    <t>6. What the Performance Holdings Sheet Shows</t>
  </si>
  <si>
    <t>The Performance Holdings sheet is a simple snapshot of:</t>
  </si>
  <si>
    <t>•  Each investment you own</t>
  </si>
  <si>
    <t>•  Number of shares</t>
  </si>
  <si>
    <t>•  Market value</t>
  </si>
  <si>
    <t>•  Book value</t>
  </si>
  <si>
    <t>•  Gain or loss</t>
  </si>
  <si>
    <t>•  Weight in the portfolio</t>
  </si>
  <si>
    <t>ClearLedger does not change these holdings — only their weights.</t>
  </si>
  <si>
    <t>7. Why Optimization Matters</t>
  </si>
  <si>
    <t>Portfolio optimization is a mathematical process that improves efficiency without changing your investment strategy.</t>
  </si>
  <si>
    <t>It is built on three principles:</t>
  </si>
  <si>
    <t>1. Diversification reduces risk without reducing return</t>
  </si>
  <si>
    <t>Different holdings behave differently.</t>
  </si>
  <si>
    <t>The right mix creates a smoother, more resilient portfolio.</t>
  </si>
  <si>
    <t>2. Some positions add more risk than return</t>
  </si>
  <si>
    <t>Optimization identifies positions that:</t>
  </si>
  <si>
    <t>•  Add unnecessary volatility</t>
  </si>
  <si>
    <t>•  Duplicate exposure</t>
  </si>
  <si>
    <t>•  Weaken efficiency</t>
  </si>
  <si>
    <t>These positions receive lower weights.</t>
  </si>
  <si>
    <t>3. The best portfolios balance risk and reward</t>
  </si>
  <si>
    <t>ClearLedger evaluates:</t>
  </si>
  <si>
    <t>•  Expected return</t>
  </si>
  <si>
    <t>•  Volatility</t>
  </si>
  <si>
    <t>•  Market sensitivity</t>
  </si>
  <si>
    <t>•  Diversification</t>
  </si>
  <si>
    <t>•  Correlation structure</t>
  </si>
  <si>
    <t>Then it recommends a mix that maximizes return for the level of risk you are comfortable with.</t>
  </si>
  <si>
    <t>This is the foundation of Modern Portfolio Theory — a Nobel Prize-winning framework.</t>
  </si>
  <si>
    <t>8. Why You Can Feel Confident</t>
  </si>
  <si>
    <t>ClearLedger’s optimization engine is:</t>
  </si>
  <si>
    <t>•  Disciplined — no emotional or reactive decisions</t>
  </si>
  <si>
    <t>•  Transparent — every adjustment has a measurable reason</t>
  </si>
  <si>
    <t>•  Consistent — the same rules apply every time</t>
  </si>
  <si>
    <t>•  Risk-aware — designed to protect long-term outcomes</t>
  </si>
  <si>
    <t>•  Evidence-based — built on proven financial theory</t>
  </si>
  <si>
    <t>Your portfolio is not managed by guesswork.</t>
  </si>
  <si>
    <t>It is improved by a structured, repeatable, mathematical process.</t>
  </si>
  <si>
    <t>9. Summary — The Real Story</t>
  </si>
  <si>
    <t>ClearLedger does not pick stocks.</t>
  </si>
  <si>
    <t>It optimizes the weights of the stocks you already own.</t>
  </si>
  <si>
    <t>Asymmetric scoring helps you understand how each holding behaves.</t>
  </si>
  <si>
    <t>Buy/Hold/Sell signals adjust weights — not holdings — to move your portfolio toward the efficient frontier.</t>
  </si>
  <si>
    <t>By applying Modern Portfolio Theory, ClearLedger improves your portfolio’s efficiency — increasing expected return, reducing risk, or both — without changing your holdings.</t>
  </si>
  <si>
    <t>This is why you use ClearLedger:</t>
  </si>
  <si>
    <t>This is a pure efficiency gain produced by optimizing weights using Modern Portfolio Theory.</t>
  </si>
  <si>
    <t>This is modern, professional portfolio management — delivered simply, transparently, and mathematically.</t>
  </si>
  <si>
    <t>Holdings Breakdown</t>
  </si>
  <si>
    <t>Account</t>
  </si>
  <si>
    <t>AssetType</t>
  </si>
  <si>
    <t>Symbol</t>
  </si>
  <si>
    <t>Mix</t>
  </si>
  <si>
    <t>MV Shares</t>
  </si>
  <si>
    <t>MV</t>
  </si>
  <si>
    <t>BV</t>
  </si>
  <si>
    <t>MV +/- BV</t>
  </si>
  <si>
    <t>MV +/- BV%</t>
  </si>
  <si>
    <t>NRSA</t>
  </si>
  <si>
    <t>Stock</t>
  </si>
  <si>
    <t>AMZN</t>
  </si>
  <si>
    <t>DD</t>
  </si>
  <si>
    <t>NVDA</t>
  </si>
  <si>
    <t>AAPL</t>
  </si>
  <si>
    <t>GS</t>
  </si>
  <si>
    <t>AVGO</t>
  </si>
  <si>
    <t>META</t>
  </si>
  <si>
    <t>WFC</t>
  </si>
  <si>
    <t>COF</t>
  </si>
  <si>
    <t>BA</t>
  </si>
  <si>
    <t>TJX</t>
  </si>
  <si>
    <t>CAH</t>
  </si>
  <si>
    <t>GOOGL</t>
  </si>
  <si>
    <t>DOV</t>
  </si>
  <si>
    <t>MSFT</t>
  </si>
  <si>
    <t>HD</t>
  </si>
  <si>
    <t>Q</t>
  </si>
  <si>
    <t>ETN</t>
  </si>
  <si>
    <t>LLY</t>
  </si>
  <si>
    <t>SBUX</t>
  </si>
  <si>
    <t>HON</t>
  </si>
  <si>
    <t>GLW</t>
  </si>
  <si>
    <t>PANW</t>
  </si>
  <si>
    <t>GEV</t>
  </si>
  <si>
    <t>JNJ</t>
  </si>
  <si>
    <t>LIN</t>
  </si>
  <si>
    <t>PG</t>
  </si>
  <si>
    <t>ARM</t>
  </si>
  <si>
    <t>CRWD</t>
  </si>
  <si>
    <t>CRM</t>
  </si>
  <si>
    <t>COST</t>
  </si>
  <si>
    <t>Variances</t>
  </si>
  <si>
    <t>Technicals</t>
  </si>
  <si>
    <t>Name</t>
  </si>
  <si>
    <t>Weight</t>
  </si>
  <si>
    <t>Min</t>
  </si>
  <si>
    <t>Max</t>
  </si>
  <si>
    <t>Adjust</t>
  </si>
  <si>
    <t>Signal</t>
  </si>
  <si>
    <t>ExpR</t>
  </si>
  <si>
    <t>Risk</t>
  </si>
  <si>
    <t>Sharpe</t>
  </si>
  <si>
    <t>Alpha</t>
  </si>
  <si>
    <t>Beta</t>
  </si>
  <si>
    <t>Correl</t>
  </si>
  <si>
    <t>ActR</t>
  </si>
  <si>
    <t>vs Bmk</t>
  </si>
  <si>
    <t>Measure</t>
  </si>
  <si>
    <t>Current</t>
  </si>
  <si>
    <t>Target</t>
  </si>
  <si>
    <t>Var</t>
  </si>
  <si>
    <t>Apple Inc.</t>
  </si>
  <si>
    <t>Amazon.com, Inc.</t>
  </si>
  <si>
    <t>Arm Holdings plc</t>
  </si>
  <si>
    <t>Broadcom Inc.</t>
  </si>
  <si>
    <t>Boeing Company (The)</t>
  </si>
  <si>
    <t>Cardinal Health, Inc.</t>
  </si>
  <si>
    <t>Capital One Financial Corporati</t>
  </si>
  <si>
    <t>Costco Wholesale Corporation</t>
  </si>
  <si>
    <t>Salesforce, Inc.</t>
  </si>
  <si>
    <t>CrowdStrike Holdings, Inc.</t>
  </si>
  <si>
    <t>Asset</t>
  </si>
  <si>
    <t>DuPont de Nemours, Inc.</t>
  </si>
  <si>
    <t>Stock&amp;ETF</t>
  </si>
  <si>
    <t>Dover Corporation</t>
  </si>
  <si>
    <t>Cash</t>
  </si>
  <si>
    <t>Eaton Corporation, PLC</t>
  </si>
  <si>
    <t>Other</t>
  </si>
  <si>
    <t>GE Vernova Inc.</t>
  </si>
  <si>
    <t>Corning Incorporated</t>
  </si>
  <si>
    <t>Alphabet Inc.</t>
  </si>
  <si>
    <t>Goldman Sachs Group, Inc. (The)</t>
  </si>
  <si>
    <t>Home Depot, Inc. (The)</t>
  </si>
  <si>
    <t>Honeywell International Inc.</t>
  </si>
  <si>
    <t>Johnson &amp; Johnson</t>
  </si>
  <si>
    <t>Linde plc</t>
  </si>
  <si>
    <t>Eli Lilly and Company</t>
  </si>
  <si>
    <t>Meta Platforms, Inc.</t>
  </si>
  <si>
    <t>Microsoft Corporation</t>
  </si>
  <si>
    <t>NVIDIA Corporation</t>
  </si>
  <si>
    <t>Palo Alto Networks, Inc.</t>
  </si>
  <si>
    <t>Procter &amp; Gamble Company (The)</t>
  </si>
  <si>
    <t>Qnity Electronics, Inc.</t>
  </si>
  <si>
    <t>Starbucks Corporation</t>
  </si>
  <si>
    <t>TJX Companies, Inc. (The)</t>
  </si>
  <si>
    <t>Wells Fargo &amp; Company</t>
  </si>
  <si>
    <t>Buy</t>
  </si>
  <si>
    <t>Sell</t>
  </si>
  <si>
    <t>Hold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</si>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</sst>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(* #,##0_);_(* \(#,##0\);_(* &quot;-&quot;??_);_(@_)"/>
    <numFmt numFmtId="167" formatCode="_(* #,##0.0_);_(* \(#,##0.0\);_(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1"/>
      <color theme="1"/>
      <name val="Calibri"/>
      <family val="2"/>
      <scheme val="minor"/>
    </font>
    <font>
      <b/>
      <sz val="18"/>
      <color rgb="FF1F4E79"/>
      <name val="Aptos Narrow"/>
      <family val="2"/>
    </font>
    <font>
      <i/>
      <sz val="12"/>
      <color rgb="FF5B9BD5"/>
      <name val="Aptos Narrow"/>
      <family val="2"/>
    </font>
    <font>
      <sz val="11"/>
      <color rgb="FF000000"/>
      <name val="Aptos Narrow"/>
      <family val="2"/>
    </font>
    <font>
      <b/>
      <sz val="14"/>
      <color rgb="FF2E75B6"/>
      <name val="Aptos Narrow"/>
      <family val="2"/>
    </font>
    <font>
      <b/>
      <sz val="11"/>
      <color rgb="FF000000"/>
      <name val="Aptos Narrow"/>
      <family val="2"/>
    </font>
    <font>
      <b/>
      <sz val="12"/>
      <color rgb="FF404040"/>
      <name val="Aptos Narrow"/>
      <family val="2"/>
    </font>
    <font>
      <i/>
      <sz val="11"/>
      <color rgb="FF555555"/>
      <name val="Aptos Narrow"/>
      <family val="2"/>
    </font>
    <font>
      <sz val="11"/>
      <color theme="1"/>
      <name val="Segoe UI Semibold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/>
        <bgColor theme="6"/>
      </patternFill>
    </fill>
  </fills>
  <borders count="5">
    <border>
      <left/>
      <right/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1" applyFont="1" applyFill="1" applyAlignment="1">
      <alignment horizontal="left" vertical="top" wrapText="1"/>
    </xf>
    <xf numFmtId="0" fontId="1" fillId="0" borderId="0" xfId="2"/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left" vertical="top" wrapText="1"/>
    </xf>
    <xf numFmtId="0" fontId="6" fillId="2" borderId="0" xfId="1" applyFont="1" applyFill="1" applyAlignment="1">
      <alignment horizontal="left" vertical="top" wrapText="1"/>
    </xf>
    <xf numFmtId="0" fontId="7" fillId="2" borderId="0" xfId="1" applyFont="1" applyFill="1" applyAlignment="1">
      <alignment horizontal="left" vertical="top" wrapText="1"/>
    </xf>
    <xf numFmtId="0" fontId="8" fillId="2" borderId="0" xfId="1" applyFont="1" applyFill="1" applyAlignment="1">
      <alignment horizontal="left" vertical="top" wrapText="1"/>
    </xf>
    <xf numFmtId="0" fontId="9" fillId="2" borderId="0" xfId="1" applyFont="1" applyFill="1" applyAlignment="1">
      <alignment horizontal="left" vertical="top" wrapText="1"/>
    </xf>
    <xf numFmtId="9" fontId="0" fillId="0" borderId="0" xfId="3" applyFont="1" applyProtection="1"/>
    <xf numFmtId="0" fontId="10" fillId="3" borderId="0" xfId="0" applyFont="1" applyFill="1"/>
    <xf numFmtId="165" fontId="0" fillId="0" borderId="0" xfId="3" applyNumberFormat="1" applyFont="1" applyAlignment="1" applyProtection="1">
      <alignment horizontal="right"/>
    </xf>
    <xf numFmtId="0" fontId="0" fillId="0" borderId="0" xfId="0" applyAlignment="1">
      <alignment horizontal="right"/>
    </xf>
    <xf numFmtId="166" fontId="0" fillId="0" borderId="0" xfId="4" applyNumberFormat="1" applyFont="1" applyAlignment="1" applyProtection="1">
      <alignment horizontal="right"/>
    </xf>
    <xf numFmtId="165" fontId="0" fillId="0" borderId="0" xfId="3" applyNumberFormat="1" applyFont="1" applyProtection="1"/>
    <xf numFmtId="166" fontId="0" fillId="0" borderId="0" xfId="4" applyNumberFormat="1" applyFont="1" applyProtection="1"/>
    <xf numFmtId="0" fontId="11" fillId="0" borderId="0" xfId="0" applyFont="1"/>
    <xf numFmtId="165" fontId="0" fillId="0" borderId="0" xfId="0" applyNumberFormat="1"/>
    <xf numFmtId="166" fontId="0" fillId="0" borderId="0" xfId="0" applyNumberFormat="1"/>
    <xf numFmtId="164" fontId="0" fillId="0" borderId="0" xfId="4" applyFont="1" applyProtection="1"/>
    <xf numFmtId="9" fontId="0" fillId="0" borderId="0" xfId="0" applyNumberFormat="1"/>
    <xf numFmtId="165" fontId="0" fillId="0" borderId="0" xfId="4" applyNumberFormat="1" applyFont="1" applyProtection="1"/>
    <xf numFmtId="167" fontId="0" fillId="0" borderId="0" xfId="0" applyNumberFormat="1"/>
    <xf numFmtId="164" fontId="0" fillId="0" borderId="0" xfId="4" applyFont="1" applyAlignment="1" applyProtection="1"/>
    <xf numFmtId="2" fontId="0" fillId="0" borderId="0" xfId="0" applyNumberFormat="1"/>
    <xf numFmtId="167" fontId="0" fillId="0" borderId="0" xfId="4" applyNumberFormat="1" applyFont="1" applyProtection="1"/>
    <xf numFmtId="9" fontId="0" fillId="0" borderId="0" xfId="0" applyNumberFormat="1" applyAlignment="1">
      <alignment horizontal="right"/>
    </xf>
    <xf numFmtId="9" fontId="0" fillId="0" borderId="0" xfId="3" applyFont="1" applyAlignment="1" applyProtection="1">
      <alignment horizontal="right"/>
    </xf>
    <xf numFmtId="164" fontId="0" fillId="0" borderId="0" xfId="4" applyFont="1" applyAlignment="1" applyProtection="1">
      <alignment horizontal="right"/>
    </xf>
    <xf numFmtId="9" fontId="0" fillId="0" borderId="0" xfId="0" applyNumberFormat="1" applyAlignment="1">
      <alignment horizontal="center"/>
    </xf>
    <xf numFmtId="2" fontId="0" fillId="0" borderId="0" xfId="4" applyNumberFormat="1" applyFont="1" applyProtection="1"/>
    <xf numFmtId="0" fontId="0" fillId="0" borderId="0" xfId="0" applyAlignment="1">
      <alignment horizontal="center"/>
    </xf>
    <xf numFmtId="167" fontId="0" fillId="0" borderId="0" xfId="3" applyNumberFormat="1" applyFont="1" applyAlignment="1" applyProtection="1">
      <alignment horizontal="center"/>
    </xf>
    <xf numFmtId="167" fontId="0" fillId="0" borderId="0" xfId="4" applyNumberFormat="1" applyFont="1" applyAlignment="1" applyProtection="1">
      <alignment horizontal="right"/>
    </xf>
    <xf numFmtId="165" fontId="0" fillId="0" borderId="0" xfId="3" applyNumberFormat="1" applyFont="1" applyAlignment="1" applyProtection="1">
      <alignment horizontal="center"/>
    </xf>
    <xf numFmtId="164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167" fontId="0" fillId="0" borderId="0" xfId="0" applyNumberFormat="1" applyAlignment="1">
      <alignment horizontal="right"/>
    </xf>
    <xf numFmtId="165" fontId="0" fillId="0" borderId="0" xfId="0" applyNumberFormat="1" applyAlignment="1">
      <alignment horizontal="center"/>
    </xf>
    <xf numFmtId="164" fontId="0" fillId="0" borderId="0" xfId="4" applyFont="1" applyAlignment="1" applyProtection="1">
      <alignment horizontal="center"/>
    </xf>
    <xf numFmtId="164" fontId="0" fillId="0" borderId="0" xfId="0" applyNumberFormat="1"/>
    <xf numFmtId="167" fontId="0" fillId="0" borderId="0" xfId="4" applyNumberFormat="1" applyFont="1" applyAlignment="1" applyProtection="1">
      <alignment horizontal="center"/>
    </xf>
    <xf numFmtId="9" fontId="12" fillId="4" borderId="1" xfId="0" applyNumberFormat="1" applyFont="1" applyFill="1" applyBorder="1" applyAlignment="1">
      <alignment horizontal="center"/>
    </xf>
    <xf numFmtId="0" fontId="12" fillId="5" borderId="2" xfId="0" applyFont="1" applyFill="1" applyBorder="1" applyAlignment="1">
      <alignment horizontal="center"/>
    </xf>
    <xf numFmtId="0" fontId="12" fillId="5" borderId="3" xfId="0" applyFont="1" applyFill="1" applyBorder="1" applyAlignment="1">
      <alignment horizontal="center"/>
    </xf>
    <xf numFmtId="0" fontId="12" fillId="5" borderId="4" xfId="0" applyFont="1" applyFill="1" applyBorder="1" applyAlignment="1">
      <alignment horizontal="center"/>
    </xf>
  </cellXfs>
  <cellStyles count="5">
    <cellStyle name="Comma 2" xfId="4" xr:uid="{DB158880-425E-47EC-B691-DF2A32ABC90E}"/>
    <cellStyle name="Normal" xfId="0" builtinId="0"/>
    <cellStyle name="Normal 2 2" xfId="2" xr:uid="{7B769B25-4B74-44C7-B9F3-2A4F164504F2}"/>
    <cellStyle name="Normal 4" xfId="1" xr:uid="{0D983A20-46BA-4ED8-BDB6-F94F2245E3F5}"/>
    <cellStyle name="Percent 2" xfId="3" xr:uid="{CE52F34B-C493-4A35-A884-1B491D9BAE64}"/>
  </cellStyles>
  <dxfs count="78">
    <dxf>
      <numFmt numFmtId="165" formatCode="0.0%"/>
      <protection locked="1" hidden="0"/>
    </dxf>
    <dxf>
      <numFmt numFmtId="165" formatCode="0.0%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numFmt numFmtId="166" formatCode="_(* #,##0_);_(* \(#,##0\);_(* &quot;-&quot;??_);_(@_)"/>
      <protection locked="1" hidden="0"/>
    </dxf>
    <dxf>
      <protection locked="1" hidden="0"/>
    </dxf>
    <dxf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protection locked="1" hidden="0"/>
    </dxf>
    <dxf>
      <numFmt numFmtId="13" formatCode="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4" formatCode="_(* #,##0.00_);_(* \(#,##0.0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7" formatCode="_(* #,##0.0_);_(* \(#,##0.0\);_(* &quot;-&quot;??_);_(@_)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7" formatCode="_(* #,##0.0_);_(* \(#,##0.0\);_(* &quot;-&quot;??_);_(@_)"/>
      <protection locked="1" hidden="0"/>
    </dxf>
    <dxf>
      <numFmt numFmtId="165" formatCode="0.0%"/>
      <protection locked="1" hidden="0"/>
    </dxf>
    <dxf>
      <numFmt numFmtId="165" formatCode="0.0%"/>
      <alignment horizontal="center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numFmt numFmtId="165" formatCode="0.0%"/>
      <alignment horizontal="right" vertical="bottom" textRotation="0" wrapText="0" indent="0" justifyLastLine="0" shrinkToFit="0" readingOrder="0"/>
      <protection locked="1" hidden="0"/>
    </dxf>
    <dxf>
      <numFmt numFmtId="165" formatCode="0.0%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5" formatCode="0.0%"/>
      <protection locked="1" hidden="0"/>
    </dxf>
    <dxf>
      <numFmt numFmtId="13" formatCode="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numFmt numFmtId="165" formatCode="0.0%"/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protection locked="1" hidden="0"/>
    </dxf>
    <dxf>
      <font>
        <b/>
        <i val="0"/>
        <color rgb="FF00B050"/>
      </font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CA"/>
              <a:t>Risk Adjusted Return</a:t>
            </a:r>
          </a:p>
        </c:rich>
      </c:tx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263770174507153"/>
          <c:y val="0.13073957456601687"/>
          <c:w val="0.81436726217766886"/>
          <c:h val="0.70401425244071181"/>
        </c:manualLayout>
      </c:layout>
      <c:scatterChart>
        <c:scatterStyle val="lineMarker"/>
        <c:varyColors val="0"/>
        <c:ser>
          <c:idx val="0"/>
          <c:order val="0"/>
          <c:tx>
            <c:v>RiskFree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53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53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53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53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</c:v>
              </c:pt>
            </c:numLit>
          </c:xVal>
          <c:yVal>
            <c:numLit>
              <c:formatCode>0.0%</c:formatCode>
              <c:ptCount val="1"/>
              <c:pt idx="0">
                <c:v>4.7698328896702558E-2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0-D3D2-46F7-9B2C-20D1994E31EA}"/>
            </c:ext>
          </c:extLst>
        </c:ser>
        <c:ser>
          <c:idx val="1"/>
          <c:order val="1"/>
          <c:tx>
            <c:v>Current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hade val="76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hade val="76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shade val="76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>
                    <a:shade val="76000"/>
                  </a:schemeClr>
                </a:solidFill>
                <a:round/>
              </a:ln>
              <a:effectLst/>
            </c:spPr>
          </c:marker>
          <c:dLbls>
            <c:numFmt formatCode="0%" sourceLinked="0"/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2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0.20951811601898357</c:v>
              </c:pt>
            </c:numLit>
          </c:xVal>
          <c:yVal>
            <c:numLit>
              <c:formatCode>0.0%</c:formatCode>
              <c:ptCount val="1"/>
              <c:pt idx="0">
                <c:v>0.25029395749115929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D3D2-46F7-9B2C-20D1994E31EA}"/>
            </c:ext>
          </c:extLst>
        </c:ser>
        <c:ser>
          <c:idx val="2"/>
          <c:order val="2"/>
          <c:tx>
            <c:v>Target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>
                <a:solidFill>
                  <a:schemeClr val="accent1"/>
                </a:solidFill>
                <a:round/>
              </a:ln>
              <a:effectLst/>
            </c:spPr>
          </c:marker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t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xVal>
            <c:numLit>
              <c:formatCode>0.0%</c:formatCode>
              <c:ptCount val="1"/>
              <c:pt idx="0">
                <c:v>0.21340574593649195</c:v>
              </c:pt>
            </c:numLit>
          </c:xVal>
          <c:yVal>
            <c:numLit>
              <c:formatCode>0.0%</c:formatCode>
              <c:ptCount val="1"/>
              <c:pt idx="0">
                <c:v>0.41802575420799232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2-D3D2-46F7-9B2C-20D1994E31EA}"/>
            </c:ext>
          </c:extLst>
        </c:ser>
        <c:ser>
          <c:idx val="3"/>
          <c:order val="3"/>
          <c:tx>
            <c:v>CAL Weight</c:v>
          </c:tx>
          <c:spPr>
            <a:ln w="9525" cap="rnd">
              <a:solidFill>
                <a:schemeClr val="accent1">
                  <a:tint val="77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0.21340574593649195</c:v>
              </c:pt>
              <c:pt idx="2">
                <c:v>0.30491421998868556</c:v>
              </c:pt>
            </c:numLit>
          </c:xVal>
          <c:yVal>
            <c:numLit>
              <c:formatCode>0.0%</c:formatCode>
              <c:ptCount val="3"/>
              <c:pt idx="0">
                <c:v>4.7698328896702558E-2</c:v>
              </c:pt>
              <c:pt idx="1">
                <c:v>0.41802575420799232</c:v>
              </c:pt>
              <c:pt idx="2">
                <c:v>0.52912398180137932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D3D2-46F7-9B2C-20D1994E31EA}"/>
            </c:ext>
          </c:extLst>
        </c:ser>
        <c:ser>
          <c:idx val="4"/>
          <c:order val="4"/>
          <c:tx>
            <c:v>CAL Mix</c:v>
          </c:tx>
          <c:spPr>
            <a:ln w="9525" cap="rnd">
              <a:solidFill>
                <a:schemeClr val="accent1">
                  <a:tint val="54000"/>
                </a:schemeClr>
              </a:solidFill>
              <a:round/>
            </a:ln>
            <a:effectLst/>
          </c:spPr>
          <c:marker>
            <c:symbol val="none"/>
          </c:marker>
          <c:xVal>
            <c:numLit>
              <c:formatCode>0.0%</c:formatCode>
              <c:ptCount val="3"/>
              <c:pt idx="0">
                <c:v>0</c:v>
              </c:pt>
              <c:pt idx="1">
                <c:v>0.20951811601898357</c:v>
              </c:pt>
              <c:pt idx="2">
                <c:v>0.31727989696139236</c:v>
              </c:pt>
            </c:numLit>
          </c:xVal>
          <c:yVal>
            <c:numLit>
              <c:formatCode>0.0%</c:formatCode>
              <c:ptCount val="3"/>
              <c:pt idx="0">
                <c:v>0.04</c:v>
              </c:pt>
              <c:pt idx="1">
                <c:v>0.25029395749115929</c:v>
              </c:pt>
              <c:pt idx="2">
                <c:v>0.31845477819375312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D3D2-46F7-9B2C-20D1994E31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6436400"/>
        <c:axId val="566434960"/>
      </c:scatterChart>
      <c:valAx>
        <c:axId val="5664364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Risk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4960"/>
        <c:crosses val="autoZero"/>
        <c:crossBetween val="midCat"/>
      </c:valAx>
      <c:valAx>
        <c:axId val="566434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CA"/>
                  <a:t>Return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chemeClr val="tx2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64364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Account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dLblPos val="bestFit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9C-496C-885A-A33D45C66EF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F9C-496C-885A-A33D45C66EF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F9C-496C-885A-A33D45C66EF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9C-496C-885A-A33D45C66EF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NRSA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8F9C-496C-885A-A33D45C66E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Holdings By Asset Type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dLbl>
          <c:idx val="0"/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</c:pivotFmt>
      <c:pivotFmt>
        <c:idx val="3"/>
      </c:pivotFmt>
      <c:pivotFmt>
        <c:idx val="4"/>
      </c:pivotFmt>
      <c:pivotFmt>
        <c:idx val="5"/>
      </c:pivotFmt>
      <c:pivotFmt>
        <c:idx val="6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0">
              <a:spAutoFit/>
            </a:bodyPr>
            <a:lstStyle/>
            <a:p>
              <a:pPr algn="ctr">
                <a:defRPr lang="en-US" sz="900" b="1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7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8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9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0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  <c:pivotFmt>
        <c:idx val="11"/>
        <c:spPr>
          <a:gradFill rotWithShape="1">
            <a:gsLst>
              <a:gs pos="0">
                <a:schemeClr val="accent1">
                  <a:satMod val="103000"/>
                  <a:lumMod val="102000"/>
                  <a:tint val="94000"/>
                </a:schemeClr>
              </a:gs>
              <a:gs pos="50000">
                <a:schemeClr val="accent1">
                  <a:satMod val="110000"/>
                  <a:lumMod val="100000"/>
                  <a:shade val="100000"/>
                </a:schemeClr>
              </a:gs>
              <a:gs pos="100000">
                <a:schemeClr val="accent1">
                  <a:lumMod val="99000"/>
                  <a:satMod val="120000"/>
                  <a:shade val="78000"/>
                </a:schemeClr>
              </a:gs>
            </a:gsLst>
            <a:lin ang="5400000" scaled="0"/>
          </a:gradFill>
          <a:ln>
            <a:noFill/>
          </a:ln>
          <a:effectLst/>
        </c:spPr>
      </c:pivotFmt>
    </c:pivotFmts>
    <c:plotArea>
      <c:layout/>
      <c:doughnutChart>
        <c:varyColors val="1"/>
        <c:ser>
          <c:idx val="0"/>
          <c:order val="0"/>
          <c:tx>
            <c:v>Total</c:v>
          </c:tx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D1F-495B-BFC6-579CC26458A4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D1F-495B-BFC6-579CC26458A4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D1F-495B-BFC6-579CC26458A4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D1F-495B-BFC6-579CC26458A4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Lit>
              <c:ptCount val="1"/>
              <c:pt idx="0">
                <c:v>Stock</c:v>
              </c:pt>
            </c:str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8-5D1F-495B-BFC6-579CC2645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/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6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svg"/><Relationship Id="rId18" Type="http://schemas.openxmlformats.org/officeDocument/2006/relationships/image" Target="../media/image17.png"/><Relationship Id="rId26" Type="http://schemas.openxmlformats.org/officeDocument/2006/relationships/image" Target="../media/image25.svg"/><Relationship Id="rId3" Type="http://schemas.openxmlformats.org/officeDocument/2006/relationships/image" Target="../media/image2.svg"/><Relationship Id="rId21" Type="http://schemas.openxmlformats.org/officeDocument/2006/relationships/image" Target="../media/image20.png"/><Relationship Id="rId7" Type="http://schemas.openxmlformats.org/officeDocument/2006/relationships/image" Target="../media/image6.svg"/><Relationship Id="rId12" Type="http://schemas.openxmlformats.org/officeDocument/2006/relationships/image" Target="../media/image11.png"/><Relationship Id="rId17" Type="http://schemas.openxmlformats.org/officeDocument/2006/relationships/image" Target="../media/image16.svg"/><Relationship Id="rId25" Type="http://schemas.openxmlformats.org/officeDocument/2006/relationships/image" Target="../media/image24.png"/><Relationship Id="rId2" Type="http://schemas.openxmlformats.org/officeDocument/2006/relationships/image" Target="../media/image1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11" Type="http://schemas.openxmlformats.org/officeDocument/2006/relationships/image" Target="../media/image10.svg"/><Relationship Id="rId24" Type="http://schemas.openxmlformats.org/officeDocument/2006/relationships/image" Target="../media/image23.svg"/><Relationship Id="rId5" Type="http://schemas.openxmlformats.org/officeDocument/2006/relationships/image" Target="../media/image4.svg"/><Relationship Id="rId15" Type="http://schemas.openxmlformats.org/officeDocument/2006/relationships/image" Target="../media/image14.svg"/><Relationship Id="rId23" Type="http://schemas.openxmlformats.org/officeDocument/2006/relationships/image" Target="../media/image22.png"/><Relationship Id="rId10" Type="http://schemas.openxmlformats.org/officeDocument/2006/relationships/image" Target="../media/image9.png"/><Relationship Id="rId19" Type="http://schemas.openxmlformats.org/officeDocument/2006/relationships/image" Target="../media/image18.svg"/><Relationship Id="rId4" Type="http://schemas.openxmlformats.org/officeDocument/2006/relationships/image" Target="../media/image3.png"/><Relationship Id="rId9" Type="http://schemas.openxmlformats.org/officeDocument/2006/relationships/image" Target="../media/image8.svg"/><Relationship Id="rId14" Type="http://schemas.openxmlformats.org/officeDocument/2006/relationships/image" Target="../media/image13.png"/><Relationship Id="rId22" Type="http://schemas.openxmlformats.org/officeDocument/2006/relationships/image" Target="../media/image21.sv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svg"/><Relationship Id="rId13" Type="http://schemas.openxmlformats.org/officeDocument/2006/relationships/image" Target="../media/image15.png"/><Relationship Id="rId18" Type="http://schemas.openxmlformats.org/officeDocument/2006/relationships/image" Target="../media/image20.png"/><Relationship Id="rId3" Type="http://schemas.openxmlformats.org/officeDocument/2006/relationships/image" Target="../media/image5.png"/><Relationship Id="rId21" Type="http://schemas.openxmlformats.org/officeDocument/2006/relationships/image" Target="../media/image23.svg"/><Relationship Id="rId7" Type="http://schemas.openxmlformats.org/officeDocument/2006/relationships/image" Target="../media/image9.png"/><Relationship Id="rId12" Type="http://schemas.openxmlformats.org/officeDocument/2006/relationships/image" Target="../media/image14.svg"/><Relationship Id="rId17" Type="http://schemas.openxmlformats.org/officeDocument/2006/relationships/image" Target="../media/image19.png"/><Relationship Id="rId2" Type="http://schemas.openxmlformats.org/officeDocument/2006/relationships/chart" Target="../charts/chart3.xml"/><Relationship Id="rId16" Type="http://schemas.openxmlformats.org/officeDocument/2006/relationships/image" Target="../media/image18.svg"/><Relationship Id="rId20" Type="http://schemas.openxmlformats.org/officeDocument/2006/relationships/image" Target="../media/image22.png"/><Relationship Id="rId1" Type="http://schemas.openxmlformats.org/officeDocument/2006/relationships/chart" Target="../charts/chart2.xml"/><Relationship Id="rId6" Type="http://schemas.openxmlformats.org/officeDocument/2006/relationships/image" Target="../media/image8.svg"/><Relationship Id="rId11" Type="http://schemas.openxmlformats.org/officeDocument/2006/relationships/image" Target="../media/image13.png"/><Relationship Id="rId5" Type="http://schemas.openxmlformats.org/officeDocument/2006/relationships/image" Target="../media/image7.png"/><Relationship Id="rId15" Type="http://schemas.openxmlformats.org/officeDocument/2006/relationships/image" Target="../media/image17.png"/><Relationship Id="rId23" Type="http://schemas.openxmlformats.org/officeDocument/2006/relationships/image" Target="../media/image25.svg"/><Relationship Id="rId10" Type="http://schemas.openxmlformats.org/officeDocument/2006/relationships/image" Target="../media/image12.svg"/><Relationship Id="rId19" Type="http://schemas.openxmlformats.org/officeDocument/2006/relationships/image" Target="../media/image21.svg"/><Relationship Id="rId4" Type="http://schemas.openxmlformats.org/officeDocument/2006/relationships/image" Target="../media/image6.svg"/><Relationship Id="rId9" Type="http://schemas.openxmlformats.org/officeDocument/2006/relationships/image" Target="../media/image11.png"/><Relationship Id="rId14" Type="http://schemas.openxmlformats.org/officeDocument/2006/relationships/image" Target="../media/image16.svg"/><Relationship Id="rId22" Type="http://schemas.openxmlformats.org/officeDocument/2006/relationships/image" Target="../media/image24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svg"/><Relationship Id="rId13" Type="http://schemas.openxmlformats.org/officeDocument/2006/relationships/image" Target="../media/image17.png"/><Relationship Id="rId18" Type="http://schemas.openxmlformats.org/officeDocument/2006/relationships/image" Target="../media/image22.png"/><Relationship Id="rId3" Type="http://schemas.openxmlformats.org/officeDocument/2006/relationships/image" Target="../media/image7.png"/><Relationship Id="rId21" Type="http://schemas.openxmlformats.org/officeDocument/2006/relationships/image" Target="../media/image25.svg"/><Relationship Id="rId7" Type="http://schemas.openxmlformats.org/officeDocument/2006/relationships/image" Target="../media/image11.png"/><Relationship Id="rId12" Type="http://schemas.openxmlformats.org/officeDocument/2006/relationships/image" Target="../media/image16.svg"/><Relationship Id="rId17" Type="http://schemas.openxmlformats.org/officeDocument/2006/relationships/image" Target="../media/image21.svg"/><Relationship Id="rId2" Type="http://schemas.openxmlformats.org/officeDocument/2006/relationships/image" Target="../media/image6.svg"/><Relationship Id="rId16" Type="http://schemas.openxmlformats.org/officeDocument/2006/relationships/image" Target="../media/image20.png"/><Relationship Id="rId20" Type="http://schemas.openxmlformats.org/officeDocument/2006/relationships/image" Target="../media/image24.png"/><Relationship Id="rId1" Type="http://schemas.openxmlformats.org/officeDocument/2006/relationships/image" Target="../media/image5.png"/><Relationship Id="rId6" Type="http://schemas.openxmlformats.org/officeDocument/2006/relationships/image" Target="../media/image10.svg"/><Relationship Id="rId11" Type="http://schemas.openxmlformats.org/officeDocument/2006/relationships/image" Target="../media/image15.png"/><Relationship Id="rId5" Type="http://schemas.openxmlformats.org/officeDocument/2006/relationships/image" Target="../media/image9.png"/><Relationship Id="rId15" Type="http://schemas.openxmlformats.org/officeDocument/2006/relationships/image" Target="../media/image19.png"/><Relationship Id="rId10" Type="http://schemas.openxmlformats.org/officeDocument/2006/relationships/image" Target="../media/image14.svg"/><Relationship Id="rId19" Type="http://schemas.openxmlformats.org/officeDocument/2006/relationships/image" Target="../media/image23.svg"/><Relationship Id="rId4" Type="http://schemas.openxmlformats.org/officeDocument/2006/relationships/image" Target="../media/image8.svg"/><Relationship Id="rId9" Type="http://schemas.openxmlformats.org/officeDocument/2006/relationships/image" Target="../media/image13.png"/><Relationship Id="rId14" Type="http://schemas.openxmlformats.org/officeDocument/2006/relationships/image" Target="../media/image18.sv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20096</xdr:colOff>
      <xdr:row>24</xdr:row>
      <xdr:rowOff>19048</xdr:rowOff>
    </xdr:from>
    <xdr:to>
      <xdr:col>22</xdr:col>
      <xdr:colOff>8466</xdr:colOff>
      <xdr:row>41</xdr:row>
      <xdr:rowOff>59263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98FE7AB-13BE-4723-BA26-4BDE5D5CC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17387</xdr:colOff>
      <xdr:row>0</xdr:row>
      <xdr:rowOff>58212</xdr:rowOff>
    </xdr:from>
    <xdr:to>
      <xdr:col>14</xdr:col>
      <xdr:colOff>86353</xdr:colOff>
      <xdr:row>4</xdr:row>
      <xdr:rowOff>161418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7CD28EA5-CF94-458E-8A54-294B97C163C0}"/>
            </a:ext>
          </a:extLst>
        </xdr:cNvPr>
        <xdr:cNvGrpSpPr/>
      </xdr:nvGrpSpPr>
      <xdr:grpSpPr>
        <a:xfrm>
          <a:off x="6960054" y="58212"/>
          <a:ext cx="3328632" cy="848273"/>
          <a:chOff x="3058595" y="8535458"/>
          <a:chExt cx="3176252" cy="822873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9D1839D8-DFEF-7C85-3851-720951894CF2}"/>
              </a:ext>
            </a:extLst>
          </xdr:cNvPr>
          <xdr:cNvSpPr>
            <a:spLocks/>
          </xdr:cNvSpPr>
        </xdr:nvSpPr>
        <xdr:spPr>
          <a:xfrm>
            <a:off x="3132667" y="8535458"/>
            <a:ext cx="3074458" cy="77686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8B6D8C0-6969-9946-DDA8-92B6A20D1725}"/>
              </a:ext>
            </a:extLst>
          </xdr:cNvPr>
          <xdr:cNvSpPr txBox="1">
            <a:spLocks noChangeAspect="1"/>
          </xdr:cNvSpPr>
        </xdr:nvSpPr>
        <xdr:spPr>
          <a:xfrm>
            <a:off x="4168660" y="9173581"/>
            <a:ext cx="1189146" cy="18475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Solve Efficient Frontier</a:t>
            </a: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1D8B145A-2547-2C55-10D6-EFB9C7C4CD57}"/>
              </a:ext>
            </a:extLst>
          </xdr:cNvPr>
          <xdr:cNvGrpSpPr/>
        </xdr:nvGrpSpPr>
        <xdr:grpSpPr>
          <a:xfrm>
            <a:off x="4577297" y="8563922"/>
            <a:ext cx="931332" cy="648869"/>
            <a:chOff x="3153836" y="8563922"/>
            <a:chExt cx="931332" cy="648869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EEF21BA1-E41D-A497-9315-63ACC999BA4C}"/>
                </a:ext>
              </a:extLst>
            </xdr:cNvPr>
            <xdr:cNvSpPr>
              <a:spLocks noChangeAspect="1"/>
            </xdr:cNvSpPr>
          </xdr:nvSpPr>
          <xdr:spPr>
            <a:xfrm>
              <a:off x="3264968" y="8563922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B49865D1-0019-346A-0D5C-DB7132A2E83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153836" y="8932320"/>
              <a:ext cx="931332" cy="28047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CA" sz="900"/>
                <a:t>Unconstrained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1" name="Graphic 20" descr="Logarithmic Graph with solid fill">
              <a:extLst>
                <a:ext uri="{FF2B5EF4-FFF2-40B4-BE49-F238E27FC236}">
                  <a16:creationId xmlns:a16="http://schemas.microsoft.com/office/drawing/2014/main" id="{1CB7EFF3-B3C4-944D-B79A-04CBB989858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3376078" y="8571441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1DB6D6B7-CA78-0C51-F6CD-07D08F43AA8D}"/>
              </a:ext>
            </a:extLst>
          </xdr:cNvPr>
          <xdr:cNvGrpSpPr/>
        </xdr:nvGrpSpPr>
        <xdr:grpSpPr>
          <a:xfrm>
            <a:off x="5385888" y="8551333"/>
            <a:ext cx="848959" cy="633337"/>
            <a:chOff x="1893373" y="8551333"/>
            <a:chExt cx="848959" cy="633337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7142F5AA-4A8C-1858-BC79-4FA19B13AF1D}"/>
                </a:ext>
              </a:extLst>
            </xdr:cNvPr>
            <xdr:cNvSpPr>
              <a:spLocks noChangeAspect="1"/>
            </xdr:cNvSpPr>
          </xdr:nvSpPr>
          <xdr:spPr>
            <a:xfrm>
              <a:off x="1936750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B8C04EFE-ED27-4CAD-06A0-C81B1B03FA7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893373" y="8939857"/>
              <a:ext cx="848959" cy="24481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Risk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Logarithmic Graph with solid fill">
              <a:extLst>
                <a:ext uri="{FF2B5EF4-FFF2-40B4-BE49-F238E27FC236}">
                  <a16:creationId xmlns:a16="http://schemas.microsoft.com/office/drawing/2014/main" id="{8958B666-899E-6BAB-8B75-AA4F3730CB26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2047860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8B61FDDA-E071-B7C0-9CED-2F84C4482DB9}"/>
              </a:ext>
            </a:extLst>
          </xdr:cNvPr>
          <xdr:cNvGrpSpPr/>
        </xdr:nvGrpSpPr>
        <xdr:grpSpPr>
          <a:xfrm>
            <a:off x="3058595" y="8551333"/>
            <a:ext cx="1000125" cy="601236"/>
            <a:chOff x="507995" y="8551333"/>
            <a:chExt cx="1000125" cy="601236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6535AF44-AA1C-4448-2878-00EC2F3DB180}"/>
                </a:ext>
              </a:extLst>
            </xdr:cNvPr>
            <xdr:cNvSpPr>
              <a:spLocks noChangeAspect="1"/>
            </xdr:cNvSpPr>
          </xdr:nvSpPr>
          <xdr:spPr>
            <a:xfrm>
              <a:off x="669233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6CB9346E-A241-6EB0-8F11-C7FBFD66794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7995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Reset Wts</a:t>
              </a:r>
            </a:p>
          </xdr:txBody>
        </xdr:sp>
        <xdr:pic>
          <xdr:nvPicPr>
            <xdr:cNvPr id="15" name="Graphic 14" descr="Logarithmic Graph with solid fill">
              <a:extLst>
                <a:ext uri="{FF2B5EF4-FFF2-40B4-BE49-F238E27FC236}">
                  <a16:creationId xmlns:a16="http://schemas.microsoft.com/office/drawing/2014/main" id="{E4831619-887E-F7CE-5E2E-C3CEE8AE3F8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780343" y="8558852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01204474-7B9B-E200-9423-ABDC1A220A47}"/>
              </a:ext>
            </a:extLst>
          </xdr:cNvPr>
          <xdr:cNvGrpSpPr/>
        </xdr:nvGrpSpPr>
        <xdr:grpSpPr>
          <a:xfrm>
            <a:off x="3799391" y="8551333"/>
            <a:ext cx="1000125" cy="601236"/>
            <a:chOff x="8392583" y="8551333"/>
            <a:chExt cx="1000125" cy="601236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E8063486-7514-94F1-4C9B-2966720A0F93}"/>
                </a:ext>
              </a:extLst>
            </xdr:cNvPr>
            <xdr:cNvSpPr>
              <a:spLocks noChangeAspect="1"/>
            </xdr:cNvSpPr>
          </xdr:nvSpPr>
          <xdr:spPr>
            <a:xfrm>
              <a:off x="8553821" y="855133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48F7B0BA-AFF7-6E24-7DFB-6DA7C03AE93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392583" y="8934566"/>
              <a:ext cx="1000125" cy="187885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Cash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Target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2" name="Graphic 11" descr="Logarithmic Graph with solid fill">
              <a:extLst>
                <a:ext uri="{FF2B5EF4-FFF2-40B4-BE49-F238E27FC236}">
                  <a16:creationId xmlns:a16="http://schemas.microsoft.com/office/drawing/2014/main" id="{11B078ED-6191-33AE-DB93-644F1AD41780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3"/>
                </a:ext>
              </a:extLst>
            </a:blip>
            <a:stretch>
              <a:fillRect/>
            </a:stretch>
          </xdr:blipFill>
          <xdr:spPr>
            <a:xfrm>
              <a:off x="8664931" y="8558852"/>
              <a:ext cx="468000" cy="468000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3</xdr:col>
      <xdr:colOff>376217</xdr:colOff>
      <xdr:row>0</xdr:row>
      <xdr:rowOff>14289</xdr:rowOff>
    </xdr:from>
    <xdr:to>
      <xdr:col>9</xdr:col>
      <xdr:colOff>59250</xdr:colOff>
      <xdr:row>4</xdr:row>
      <xdr:rowOff>152909</xdr:rowOff>
    </xdr:to>
    <xdr:grpSp>
      <xdr:nvGrpSpPr>
        <xdr:cNvPr id="22" name="Group 21">
          <a:extLst>
            <a:ext uri="{FF2B5EF4-FFF2-40B4-BE49-F238E27FC236}">
              <a16:creationId xmlns:a16="http://schemas.microsoft.com/office/drawing/2014/main" id="{B493054B-E00B-4DA5-B730-46E4896EBB56}"/>
            </a:ext>
          </a:extLst>
        </xdr:cNvPr>
        <xdr:cNvGrpSpPr/>
      </xdr:nvGrpSpPr>
      <xdr:grpSpPr>
        <a:xfrm>
          <a:off x="3703617" y="14289"/>
          <a:ext cx="3298300" cy="883687"/>
          <a:chOff x="11615745" y="3548059"/>
          <a:chExt cx="3450171" cy="862520"/>
        </a:xfrm>
      </xdr:grpSpPr>
      <xdr:sp macro="" textlink="">
        <xdr:nvSpPr>
          <xdr:cNvPr id="23" name="Rectangle: Rounded Corners 22">
            <a:extLst>
              <a:ext uri="{FF2B5EF4-FFF2-40B4-BE49-F238E27FC236}">
                <a16:creationId xmlns:a16="http://schemas.microsoft.com/office/drawing/2014/main" id="{D3759509-340F-F8AC-AFAF-ACABEC122883}"/>
              </a:ext>
            </a:extLst>
          </xdr:cNvPr>
          <xdr:cNvSpPr>
            <a:spLocks/>
          </xdr:cNvSpPr>
        </xdr:nvSpPr>
        <xdr:spPr>
          <a:xfrm>
            <a:off x="11615745" y="3582221"/>
            <a:ext cx="3450171" cy="781556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24" name="TextBox 23">
            <a:extLst>
              <a:ext uri="{FF2B5EF4-FFF2-40B4-BE49-F238E27FC236}">
                <a16:creationId xmlns:a16="http://schemas.microsoft.com/office/drawing/2014/main" id="{E665F3CC-6C0E-E780-047B-3A8343A69984}"/>
              </a:ext>
            </a:extLst>
          </xdr:cNvPr>
          <xdr:cNvSpPr txBox="1">
            <a:spLocks noChangeAspect="1"/>
          </xdr:cNvSpPr>
        </xdr:nvSpPr>
        <xdr:spPr>
          <a:xfrm>
            <a:off x="12777942" y="4191356"/>
            <a:ext cx="1248805" cy="219223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900"/>
              <a:t>Date</a:t>
            </a:r>
            <a:r>
              <a:rPr lang="en-CA" sz="900" baseline="0"/>
              <a:t> 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Horizon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25" name="Group 24">
            <a:extLst>
              <a:ext uri="{FF2B5EF4-FFF2-40B4-BE49-F238E27FC236}">
                <a16:creationId xmlns:a16="http://schemas.microsoft.com/office/drawing/2014/main" id="{73199E13-417C-72ED-7145-ADE751F8E4B9}"/>
              </a:ext>
            </a:extLst>
          </xdr:cNvPr>
          <xdr:cNvGrpSpPr/>
        </xdr:nvGrpSpPr>
        <xdr:grpSpPr>
          <a:xfrm>
            <a:off x="11784645" y="3548059"/>
            <a:ext cx="633095" cy="692059"/>
            <a:chOff x="8375652" y="3450171"/>
            <a:chExt cx="710140" cy="687907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849D516D-0F67-ABDF-3007-A0112CC0E1F4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685FDE8B-2DDE-6656-4C88-01ADEDEBBC9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1Y</a:t>
              </a:r>
            </a:p>
          </xdr:txBody>
        </xdr:sp>
        <xdr:pic>
          <xdr:nvPicPr>
            <xdr:cNvPr id="44" name="Graphic 43" descr="Signal with solid fill">
              <a:extLst>
                <a:ext uri="{FF2B5EF4-FFF2-40B4-BE49-F238E27FC236}">
                  <a16:creationId xmlns:a16="http://schemas.microsoft.com/office/drawing/2014/main" id="{893D3A7F-281A-BE9A-99C3-17667A22759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DF77B259-8547-B9C1-DC95-6F3DD61457A8}"/>
              </a:ext>
            </a:extLst>
          </xdr:cNvPr>
          <xdr:cNvGrpSpPr/>
        </xdr:nvGrpSpPr>
        <xdr:grpSpPr>
          <a:xfrm>
            <a:off x="12435671" y="3553394"/>
            <a:ext cx="633095" cy="692059"/>
            <a:chOff x="8375652" y="3450171"/>
            <a:chExt cx="710140" cy="687907"/>
          </a:xfrm>
        </xdr:grpSpPr>
        <xdr:sp macro="" textlink="">
          <xdr:nvSpPr>
            <xdr:cNvPr id="39" name="Rectangle: Rounded Corners 38">
              <a:extLst>
                <a:ext uri="{FF2B5EF4-FFF2-40B4-BE49-F238E27FC236}">
                  <a16:creationId xmlns:a16="http://schemas.microsoft.com/office/drawing/2014/main" id="{096808A8-E837-4AB1-D813-A10558E8B381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0" name="TextBox 39">
              <a:extLst>
                <a:ext uri="{FF2B5EF4-FFF2-40B4-BE49-F238E27FC236}">
                  <a16:creationId xmlns:a16="http://schemas.microsoft.com/office/drawing/2014/main" id="{EB246C15-E8D0-26D6-79EC-9DE28216D29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2Y</a:t>
              </a:r>
            </a:p>
          </xdr:txBody>
        </xdr:sp>
        <xdr:pic>
          <xdr:nvPicPr>
            <xdr:cNvPr id="41" name="Graphic 40" descr="Signal with solid fill">
              <a:extLst>
                <a:ext uri="{FF2B5EF4-FFF2-40B4-BE49-F238E27FC236}">
                  <a16:creationId xmlns:a16="http://schemas.microsoft.com/office/drawing/2014/main" id="{056A21FA-1D62-9874-4BE8-FE7A7B9D0462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33E798BF-4BFE-B441-3055-198162B687E4}"/>
              </a:ext>
            </a:extLst>
          </xdr:cNvPr>
          <xdr:cNvGrpSpPr/>
        </xdr:nvGrpSpPr>
        <xdr:grpSpPr>
          <a:xfrm>
            <a:off x="13086693" y="3553386"/>
            <a:ext cx="633095" cy="692059"/>
            <a:chOff x="8375652" y="3450171"/>
            <a:chExt cx="710140" cy="687907"/>
          </a:xfrm>
        </xdr:grpSpPr>
        <xdr:sp macro="" textlink="">
          <xdr:nvSpPr>
            <xdr:cNvPr id="36" name="Rectangle: Rounded Corners 35">
              <a:extLst>
                <a:ext uri="{FF2B5EF4-FFF2-40B4-BE49-F238E27FC236}">
                  <a16:creationId xmlns:a16="http://schemas.microsoft.com/office/drawing/2014/main" id="{FA84E5CA-1BDF-593A-830B-D1D90EB87D13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32FB9F58-F5C3-9A15-AC38-B5F40E6D7F1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3Y</a:t>
              </a:r>
            </a:p>
          </xdr:txBody>
        </xdr:sp>
        <xdr:pic>
          <xdr:nvPicPr>
            <xdr:cNvPr id="38" name="Graphic 37" descr="Signal with solid fill">
              <a:extLst>
                <a:ext uri="{FF2B5EF4-FFF2-40B4-BE49-F238E27FC236}">
                  <a16:creationId xmlns:a16="http://schemas.microsoft.com/office/drawing/2014/main" id="{03B5380D-87A9-65B3-F1FE-CA24CF8D836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24325D39-3603-EDC3-E51E-3E8D1B01BBE3}"/>
              </a:ext>
            </a:extLst>
          </xdr:cNvPr>
          <xdr:cNvGrpSpPr/>
        </xdr:nvGrpSpPr>
        <xdr:grpSpPr>
          <a:xfrm>
            <a:off x="13737719" y="3558145"/>
            <a:ext cx="633095" cy="692059"/>
            <a:chOff x="8375652" y="3450171"/>
            <a:chExt cx="710140" cy="687907"/>
          </a:xfrm>
        </xdr:grpSpPr>
        <xdr:sp macro="" textlink="">
          <xdr:nvSpPr>
            <xdr:cNvPr id="33" name="Rectangle: Rounded Corners 32">
              <a:extLst>
                <a:ext uri="{FF2B5EF4-FFF2-40B4-BE49-F238E27FC236}">
                  <a16:creationId xmlns:a16="http://schemas.microsoft.com/office/drawing/2014/main" id="{275B0A6D-BE35-76A0-CBC9-ED79FB657260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D518C92B-0269-6868-5DDB-041EC7AAD8B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4Y</a:t>
              </a:r>
            </a:p>
          </xdr:txBody>
        </xdr:sp>
        <xdr:pic>
          <xdr:nvPicPr>
            <xdr:cNvPr id="35" name="Graphic 34" descr="Signal with solid fill">
              <a:extLst>
                <a:ext uri="{FF2B5EF4-FFF2-40B4-BE49-F238E27FC236}">
                  <a16:creationId xmlns:a16="http://schemas.microsoft.com/office/drawing/2014/main" id="{B16BC878-34C7-89D2-770E-623873F538C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068606E3-4FE3-5A82-291F-9F0559BD3DAC}"/>
              </a:ext>
            </a:extLst>
          </xdr:cNvPr>
          <xdr:cNvGrpSpPr/>
        </xdr:nvGrpSpPr>
        <xdr:grpSpPr>
          <a:xfrm>
            <a:off x="14388742" y="3563473"/>
            <a:ext cx="633095" cy="692059"/>
            <a:chOff x="8375652" y="3450171"/>
            <a:chExt cx="710140" cy="687907"/>
          </a:xfrm>
        </xdr:grpSpPr>
        <xdr:sp macro="" textlink="">
          <xdr:nvSpPr>
            <xdr:cNvPr id="30" name="Rectangle: Rounded Corners 29">
              <a:extLst>
                <a:ext uri="{FF2B5EF4-FFF2-40B4-BE49-F238E27FC236}">
                  <a16:creationId xmlns:a16="http://schemas.microsoft.com/office/drawing/2014/main" id="{80682554-DBEE-3C06-664E-5A1A67F79886}"/>
                </a:ext>
              </a:extLst>
            </xdr:cNvPr>
            <xdr:cNvSpPr>
              <a:spLocks noChangeAspect="1"/>
            </xdr:cNvSpPr>
          </xdr:nvSpPr>
          <xdr:spPr>
            <a:xfrm>
              <a:off x="8375652" y="3499807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31" name="TextBox 30">
              <a:extLst>
                <a:ext uri="{FF2B5EF4-FFF2-40B4-BE49-F238E27FC236}">
                  <a16:creationId xmlns:a16="http://schemas.microsoft.com/office/drawing/2014/main" id="{25983A9D-0E85-DBC0-35F0-8B59CC13D74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450785" y="3963454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5Y</a:t>
              </a:r>
            </a:p>
          </xdr:txBody>
        </xdr:sp>
        <xdr:pic>
          <xdr:nvPicPr>
            <xdr:cNvPr id="32" name="Graphic 31" descr="Signal with solid fill">
              <a:extLst>
                <a:ext uri="{FF2B5EF4-FFF2-40B4-BE49-F238E27FC236}">
                  <a16:creationId xmlns:a16="http://schemas.microsoft.com/office/drawing/2014/main" id="{183DD032-67C5-E263-D73B-998D42ACBAC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5"/>
                </a:ext>
              </a:extLst>
            </a:blip>
            <a:stretch>
              <a:fillRect/>
            </a:stretch>
          </xdr:blipFill>
          <xdr:spPr>
            <a:xfrm>
              <a:off x="8450792" y="3450171"/>
              <a:ext cx="543981" cy="543981"/>
            </a:xfrm>
            <a:prstGeom prst="rect">
              <a:avLst/>
            </a:prstGeom>
          </xdr:spPr>
        </xdr:pic>
      </xdr:grpSp>
    </xdr:grpSp>
    <xdr:clientData/>
  </xdr:twoCellAnchor>
  <xdr:twoCellAnchor>
    <xdr:from>
      <xdr:col>0</xdr:col>
      <xdr:colOff>38086</xdr:colOff>
      <xdr:row>0</xdr:row>
      <xdr:rowOff>23815</xdr:rowOff>
    </xdr:from>
    <xdr:to>
      <xdr:col>3</xdr:col>
      <xdr:colOff>357703</xdr:colOff>
      <xdr:row>4</xdr:row>
      <xdr:rowOff>141734</xdr:rowOff>
    </xdr:to>
    <xdr:grpSp>
      <xdr:nvGrpSpPr>
        <xdr:cNvPr id="45" name="Group 44">
          <a:extLst>
            <a:ext uri="{FF2B5EF4-FFF2-40B4-BE49-F238E27FC236}">
              <a16:creationId xmlns:a16="http://schemas.microsoft.com/office/drawing/2014/main" id="{02D71622-1734-4B0C-93F0-67275D2F0DEF}"/>
            </a:ext>
          </a:extLst>
        </xdr:cNvPr>
        <xdr:cNvGrpSpPr/>
      </xdr:nvGrpSpPr>
      <xdr:grpSpPr>
        <a:xfrm>
          <a:off x="38086" y="23815"/>
          <a:ext cx="3647017" cy="862986"/>
          <a:chOff x="4452408" y="2237447"/>
          <a:chExt cx="3777192" cy="841819"/>
        </a:xfrm>
      </xdr:grpSpPr>
      <xdr:sp macro="" textlink="">
        <xdr:nvSpPr>
          <xdr:cNvPr id="46" name="Rectangle: Rounded Corners 45">
            <a:extLst>
              <a:ext uri="{FF2B5EF4-FFF2-40B4-BE49-F238E27FC236}">
                <a16:creationId xmlns:a16="http://schemas.microsoft.com/office/drawing/2014/main" id="{7BA5A894-4504-1052-A668-1BD063F4EF2B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7" name="Group 46">
            <a:extLst>
              <a:ext uri="{FF2B5EF4-FFF2-40B4-BE49-F238E27FC236}">
                <a16:creationId xmlns:a16="http://schemas.microsoft.com/office/drawing/2014/main" id="{FA6F9E5E-3675-C8EE-6875-D7DBC1D64643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65" name="Rectangle: Rounded Corners 64">
              <a:extLst>
                <a:ext uri="{FF2B5EF4-FFF2-40B4-BE49-F238E27FC236}">
                  <a16:creationId xmlns:a16="http://schemas.microsoft.com/office/drawing/2014/main" id="{07E72A06-297B-1118-14CE-F99306605856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66" name="Graphic 65" descr="Users with solid fill">
              <a:extLst>
                <a:ext uri="{FF2B5EF4-FFF2-40B4-BE49-F238E27FC236}">
                  <a16:creationId xmlns:a16="http://schemas.microsoft.com/office/drawing/2014/main" id="{15171C15-DE57-3FC3-0FD1-0806BF07F2B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6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7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67" name="TextBox 66">
              <a:extLst>
                <a:ext uri="{FF2B5EF4-FFF2-40B4-BE49-F238E27FC236}">
                  <a16:creationId xmlns:a16="http://schemas.microsoft.com/office/drawing/2014/main" id="{C29D089D-8AD7-705D-F711-4E00FEBD930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48" name="TextBox 47">
            <a:extLst>
              <a:ext uri="{FF2B5EF4-FFF2-40B4-BE49-F238E27FC236}">
                <a16:creationId xmlns:a16="http://schemas.microsoft.com/office/drawing/2014/main" id="{10E67598-097A-C08C-270A-DD07F83F3B5F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49" name="Group 48">
            <a:extLst>
              <a:ext uri="{FF2B5EF4-FFF2-40B4-BE49-F238E27FC236}">
                <a16:creationId xmlns:a16="http://schemas.microsoft.com/office/drawing/2014/main" id="{6B13630F-98EF-039F-FF88-DD3D1117C528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10FC3077-5DA2-308D-F176-438C07C84D7F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3" name="TextBox 62">
              <a:extLst>
                <a:ext uri="{FF2B5EF4-FFF2-40B4-BE49-F238E27FC236}">
                  <a16:creationId xmlns:a16="http://schemas.microsoft.com/office/drawing/2014/main" id="{4B6AC878-55A7-C566-7963-FDADE1317F7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64" name="Graphic 63" descr="Pen with solid fill">
              <a:extLst>
                <a:ext uri="{FF2B5EF4-FFF2-40B4-BE49-F238E27FC236}">
                  <a16:creationId xmlns:a16="http://schemas.microsoft.com/office/drawing/2014/main" id="{4129CEF2-FB50-5ACB-58D1-27B02934CA0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8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9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0" name="Group 49">
            <a:extLst>
              <a:ext uri="{FF2B5EF4-FFF2-40B4-BE49-F238E27FC236}">
                <a16:creationId xmlns:a16="http://schemas.microsoft.com/office/drawing/2014/main" id="{DA31CA9A-95F4-9299-A2C6-3C58349A9207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59" name="Rectangle: Rounded Corners 58">
              <a:extLst>
                <a:ext uri="{FF2B5EF4-FFF2-40B4-BE49-F238E27FC236}">
                  <a16:creationId xmlns:a16="http://schemas.microsoft.com/office/drawing/2014/main" id="{F121B5CA-B583-544F-EFB1-39E9DB51F1C7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60" name="TextBox 59">
              <a:extLst>
                <a:ext uri="{FF2B5EF4-FFF2-40B4-BE49-F238E27FC236}">
                  <a16:creationId xmlns:a16="http://schemas.microsoft.com/office/drawing/2014/main" id="{1E35CD1B-85AE-D201-97F9-8CB5A6C2D09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61" name="Graphic 60" descr="Repeat with solid fill">
              <a:extLst>
                <a:ext uri="{FF2B5EF4-FFF2-40B4-BE49-F238E27FC236}">
                  <a16:creationId xmlns:a16="http://schemas.microsoft.com/office/drawing/2014/main" id="{94A18FE9-1947-AA42-08F3-D274E094B47C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0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1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51" name="Group 50">
            <a:extLst>
              <a:ext uri="{FF2B5EF4-FFF2-40B4-BE49-F238E27FC236}">
                <a16:creationId xmlns:a16="http://schemas.microsoft.com/office/drawing/2014/main" id="{5631C7D2-50E4-7DDD-899E-2F65B8369A36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648D92FD-C11B-42CC-C77A-A076B23D97FF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57" name="TextBox 56">
              <a:extLst>
                <a:ext uri="{FF2B5EF4-FFF2-40B4-BE49-F238E27FC236}">
                  <a16:creationId xmlns:a16="http://schemas.microsoft.com/office/drawing/2014/main" id="{7DA7C396-975E-A0F5-745F-88E15CAFE97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58" name="Graphic 57" descr="Disk with solid fill">
              <a:extLst>
                <a:ext uri="{FF2B5EF4-FFF2-40B4-BE49-F238E27FC236}">
                  <a16:creationId xmlns:a16="http://schemas.microsoft.com/office/drawing/2014/main" id="{BD870179-500C-8F5A-331E-94B3D7956C01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2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3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0C437F6B-5127-BEDA-1BF1-014CA330496E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53" name="Rectangle: Rounded Corners 52">
              <a:extLst>
                <a:ext uri="{FF2B5EF4-FFF2-40B4-BE49-F238E27FC236}">
                  <a16:creationId xmlns:a16="http://schemas.microsoft.com/office/drawing/2014/main" id="{46374C90-A0AA-EA24-F5EF-99211530C997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54" name="Graphic 53" descr="Back with solid fill">
              <a:extLst>
                <a:ext uri="{FF2B5EF4-FFF2-40B4-BE49-F238E27FC236}">
                  <a16:creationId xmlns:a16="http://schemas.microsoft.com/office/drawing/2014/main" id="{8DE08033-6F91-37EB-80A1-AC5624342354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4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5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55" name="TextBox 54">
              <a:extLst>
                <a:ext uri="{FF2B5EF4-FFF2-40B4-BE49-F238E27FC236}">
                  <a16:creationId xmlns:a16="http://schemas.microsoft.com/office/drawing/2014/main" id="{C17ACD13-5DE2-5074-0238-1CE7CFEB5D5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17</xdr:col>
      <xdr:colOff>46053</xdr:colOff>
      <xdr:row>5</xdr:row>
      <xdr:rowOff>42205</xdr:rowOff>
    </xdr:from>
    <xdr:to>
      <xdr:col>21</xdr:col>
      <xdr:colOff>778933</xdr:colOff>
      <xdr:row>6</xdr:row>
      <xdr:rowOff>297731</xdr:rowOff>
    </xdr:to>
    <xdr:grpSp>
      <xdr:nvGrpSpPr>
        <xdr:cNvPr id="68" name="Group 67">
          <a:extLst>
            <a:ext uri="{FF2B5EF4-FFF2-40B4-BE49-F238E27FC236}">
              <a16:creationId xmlns:a16="http://schemas.microsoft.com/office/drawing/2014/main" id="{85383E1F-20EE-41D3-B8FA-006331C171E4}"/>
            </a:ext>
          </a:extLst>
        </xdr:cNvPr>
        <xdr:cNvGrpSpPr/>
      </xdr:nvGrpSpPr>
      <xdr:grpSpPr>
        <a:xfrm>
          <a:off x="11730053" y="973538"/>
          <a:ext cx="3950213" cy="755060"/>
          <a:chOff x="7128152" y="14713613"/>
          <a:chExt cx="2404029" cy="755060"/>
        </a:xfrm>
      </xdr:grpSpPr>
      <xdr:sp macro="" textlink="">
        <xdr:nvSpPr>
          <xdr:cNvPr id="69" name="Rectangle: Rounded Corners 68">
            <a:extLst>
              <a:ext uri="{FF2B5EF4-FFF2-40B4-BE49-F238E27FC236}">
                <a16:creationId xmlns:a16="http://schemas.microsoft.com/office/drawing/2014/main" id="{C9774241-4E7E-4FB1-CF2C-8FBE6AE4C814}"/>
              </a:ext>
            </a:extLst>
          </xdr:cNvPr>
          <xdr:cNvSpPr/>
        </xdr:nvSpPr>
        <xdr:spPr>
          <a:xfrm>
            <a:off x="7128152" y="14713613"/>
            <a:ext cx="2404029" cy="737187"/>
          </a:xfrm>
          <a:prstGeom prst="roundRect">
            <a:avLst/>
          </a:prstGeom>
          <a:solidFill>
            <a:schemeClr val="bg2"/>
          </a:solidFill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sp macro="" textlink="">
        <xdr:nvSpPr>
          <xdr:cNvPr id="70" name="TextBox 69">
            <a:extLst>
              <a:ext uri="{FF2B5EF4-FFF2-40B4-BE49-F238E27FC236}">
                <a16:creationId xmlns:a16="http://schemas.microsoft.com/office/drawing/2014/main" id="{FD432841-DF27-1EC4-478E-855B808AE8A8}"/>
              </a:ext>
            </a:extLst>
          </xdr:cNvPr>
          <xdr:cNvSpPr txBox="1">
            <a:spLocks noChangeAspect="1"/>
          </xdr:cNvSpPr>
        </xdr:nvSpPr>
        <xdr:spPr>
          <a:xfrm>
            <a:off x="7262220" y="14715139"/>
            <a:ext cx="2179364" cy="272087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Modern</a:t>
            </a:r>
            <a:r>
              <a:rPr lang="en-US" sz="900" b="0" i="0" u="none" strike="noStrike" baseline="0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rPr>
              <a:t> Portfolio Theory Figures</a:t>
            </a:r>
            <a:endParaRPr lang="en-US" sz="900" b="0" i="0" u="none" strike="noStrike">
              <a:solidFill>
                <a:srgbClr val="000000"/>
              </a:solidFill>
              <a:latin typeface="Segoe UI" panose="020B0502040204020203" pitchFamily="34" charset="0"/>
              <a:ea typeface="Calibri"/>
              <a:cs typeface="Segoe UI" panose="020B0502040204020203" pitchFamily="34" charset="0"/>
            </a:endParaRPr>
          </a:p>
        </xdr:txBody>
      </xdr:sp>
      <xdr:sp macro="" textlink="">
        <xdr:nvSpPr>
          <xdr:cNvPr id="71" name="TextBox 70">
            <a:extLst>
              <a:ext uri="{FF2B5EF4-FFF2-40B4-BE49-F238E27FC236}">
                <a16:creationId xmlns:a16="http://schemas.microsoft.com/office/drawing/2014/main" id="{F09B58C9-A218-3EEE-4402-2E6F0BA630A8}"/>
              </a:ext>
            </a:extLst>
          </xdr:cNvPr>
          <xdr:cNvSpPr txBox="1">
            <a:spLocks noChangeAspect="1"/>
          </xdr:cNvSpPr>
        </xdr:nvSpPr>
        <xdr:spPr>
          <a:xfrm>
            <a:off x="7362095" y="15001400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0F5DBA04-3D0B-436A-B523-9B40A3343DAA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4.8%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2" name="TextBox 71">
            <a:extLst>
              <a:ext uri="{FF2B5EF4-FFF2-40B4-BE49-F238E27FC236}">
                <a16:creationId xmlns:a16="http://schemas.microsoft.com/office/drawing/2014/main" id="{C5A06A92-F54B-81F4-5DFD-B9FA67380EF2}"/>
              </a:ext>
            </a:extLst>
          </xdr:cNvPr>
          <xdr:cNvSpPr txBox="1">
            <a:spLocks noChangeAspect="1"/>
          </xdr:cNvSpPr>
        </xdr:nvSpPr>
        <xdr:spPr>
          <a:xfrm>
            <a:off x="7247006" y="15231501"/>
            <a:ext cx="1051174" cy="228729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fld id="{6E288D78-66A4-48FB-A971-D8E3AD978182}" type="TxLink">
              <a:rPr lang="en-US" sz="1100" b="0" i="0" u="none" strike="noStrike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pPr algn="ctr"/>
              <a:t>RiskFree Avg Return</a:t>
            </a:fld>
            <a:endParaRPr lang="en-US" sz="900" b="0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  <xdr:sp macro="" textlink="">
        <xdr:nvSpPr>
          <xdr:cNvPr id="73" name="TextBox 72">
            <a:extLst>
              <a:ext uri="{FF2B5EF4-FFF2-40B4-BE49-F238E27FC236}">
                <a16:creationId xmlns:a16="http://schemas.microsoft.com/office/drawing/2014/main" id="{6F35A9E4-29FC-CFF1-74A4-2CA1CB630B6F}"/>
              </a:ext>
            </a:extLst>
          </xdr:cNvPr>
          <xdr:cNvSpPr txBox="1">
            <a:spLocks noChangeAspect="1"/>
          </xdr:cNvSpPr>
        </xdr:nvSpPr>
        <xdr:spPr>
          <a:xfrm>
            <a:off x="8200404" y="15233507"/>
            <a:ext cx="1080756" cy="235166"/>
          </a:xfrm>
          <a:prstGeom prst="rect">
            <a:avLst/>
          </a:prstGeom>
          <a:solidFill>
            <a:schemeClr val="lt1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US" b="0" i="0" u="none" strike="noStrike">
                <a:latin typeface="Calibri"/>
                <a:ea typeface="Calibri"/>
                <a:cs typeface="Calibri"/>
              </a:rPr>
              <a:t>Benchmark</a:t>
            </a:r>
          </a:p>
        </xdr:txBody>
      </xdr:sp>
      <xdr:sp macro="" textlink="">
        <xdr:nvSpPr>
          <xdr:cNvPr id="74" name="TextBox 73">
            <a:extLst>
              <a:ext uri="{FF2B5EF4-FFF2-40B4-BE49-F238E27FC236}">
                <a16:creationId xmlns:a16="http://schemas.microsoft.com/office/drawing/2014/main" id="{81BC7B53-E5F0-E566-4C34-66413C1D3F78}"/>
              </a:ext>
            </a:extLst>
          </xdr:cNvPr>
          <xdr:cNvSpPr txBox="1">
            <a:spLocks noChangeAspect="1"/>
          </xdr:cNvSpPr>
        </xdr:nvSpPr>
        <xdr:spPr>
          <a:xfrm>
            <a:off x="8318810" y="15011107"/>
            <a:ext cx="859978" cy="291086"/>
          </a:xfrm>
          <a:prstGeom prst="rect">
            <a:avLst/>
          </a:prstGeom>
          <a:solidFill>
            <a:sysClr val="window" lastClr="FFFFFF">
              <a:alpha val="0"/>
            </a:sys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marL="0" indent="0" algn="ctr"/>
            <a:fld id="{D064D237-77CF-46A1-BF3D-46EB8B697571}" type="TxLink">
              <a:rPr lang="en-US" sz="1600" b="1" i="0" u="none" strike="noStrike">
                <a:solidFill>
                  <a:schemeClr val="tx1"/>
                </a:solidFill>
                <a:latin typeface="Calibri"/>
                <a:ea typeface="Calibri"/>
                <a:cs typeface="Calibri"/>
              </a:rPr>
              <a:pPr marL="0" indent="0" algn="ctr"/>
              <a:t>13.8%</a:t>
            </a:fld>
            <a:endParaRPr lang="en-US" sz="1600" b="1" i="0" u="none" strike="noStrike">
              <a:solidFill>
                <a:schemeClr val="tx1"/>
              </a:solidFill>
              <a:latin typeface="Calibri"/>
              <a:ea typeface="Calibri"/>
              <a:cs typeface="Calibri"/>
            </a:endParaRPr>
          </a:p>
        </xdr:txBody>
      </xdr:sp>
    </xdr:grpSp>
    <xdr:clientData/>
  </xdr:twoCellAnchor>
  <xdr:twoCellAnchor editAs="absolute">
    <xdr:from>
      <xdr:col>0</xdr:col>
      <xdr:colOff>33867</xdr:colOff>
      <xdr:row>4</xdr:row>
      <xdr:rowOff>152399</xdr:rowOff>
    </xdr:from>
    <xdr:to>
      <xdr:col>15</xdr:col>
      <xdr:colOff>626533</xdr:colOff>
      <xdr:row>7</xdr:row>
      <xdr:rowOff>640</xdr:rowOff>
    </xdr:to>
    <xdr:grpSp>
      <xdr:nvGrpSpPr>
        <xdr:cNvPr id="75" name="Group 74">
          <a:extLst>
            <a:ext uri="{FF2B5EF4-FFF2-40B4-BE49-F238E27FC236}">
              <a16:creationId xmlns:a16="http://schemas.microsoft.com/office/drawing/2014/main" id="{E928A50F-06A5-4F77-87BA-B4822A976CB3}"/>
            </a:ext>
          </a:extLst>
        </xdr:cNvPr>
        <xdr:cNvGrpSpPr>
          <a:grpSpLocks noChangeAspect="1"/>
        </xdr:cNvGrpSpPr>
      </xdr:nvGrpSpPr>
      <xdr:grpSpPr>
        <a:xfrm>
          <a:off x="33867" y="897466"/>
          <a:ext cx="11446933" cy="847307"/>
          <a:chOff x="37024" y="14647166"/>
          <a:chExt cx="9491705" cy="846461"/>
        </a:xfrm>
      </xdr:grpSpPr>
      <xdr:grpSp>
        <xdr:nvGrpSpPr>
          <xdr:cNvPr id="76" name="Group 75">
            <a:extLst>
              <a:ext uri="{FF2B5EF4-FFF2-40B4-BE49-F238E27FC236}">
                <a16:creationId xmlns:a16="http://schemas.microsoft.com/office/drawing/2014/main" id="{E59224D3-BD86-2826-816F-CACA96276727}"/>
              </a:ext>
            </a:extLst>
          </xdr:cNvPr>
          <xdr:cNvGrpSpPr/>
        </xdr:nvGrpSpPr>
        <xdr:grpSpPr>
          <a:xfrm>
            <a:off x="2875186" y="14705275"/>
            <a:ext cx="4198697" cy="750014"/>
            <a:chOff x="3051271" y="14566210"/>
            <a:chExt cx="4459192" cy="741092"/>
          </a:xfrm>
        </xdr:grpSpPr>
        <xdr:sp macro="" textlink="">
          <xdr:nvSpPr>
            <xdr:cNvPr id="97" name="Rectangle: Rounded Corners 96">
              <a:extLst>
                <a:ext uri="{FF2B5EF4-FFF2-40B4-BE49-F238E27FC236}">
                  <a16:creationId xmlns:a16="http://schemas.microsoft.com/office/drawing/2014/main" id="{E39292AF-022A-215E-3212-F8ED9EE96FCC}"/>
                </a:ext>
              </a:extLst>
            </xdr:cNvPr>
            <xdr:cNvSpPr/>
          </xdr:nvSpPr>
          <xdr:spPr>
            <a:xfrm>
              <a:off x="3051271" y="14566210"/>
              <a:ext cx="4459192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98" name="TextBox 97">
              <a:extLst>
                <a:ext uri="{FF2B5EF4-FFF2-40B4-BE49-F238E27FC236}">
                  <a16:creationId xmlns:a16="http://schemas.microsoft.com/office/drawing/2014/main" id="{D482EB44-3C30-7180-91F4-88F5F90DC4A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4288155" y="14615517"/>
              <a:ext cx="1701219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99" name="TextBox 98">
              <a:extLst>
                <a:ext uri="{FF2B5EF4-FFF2-40B4-BE49-F238E27FC236}">
                  <a16:creationId xmlns:a16="http://schemas.microsoft.com/office/drawing/2014/main" id="{0171E5BF-A45D-C2CA-73BE-7107FB1F657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90899" y="15068081"/>
              <a:ext cx="3814761" cy="239221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2B6F5BFF-AD0C-42E9-A115-1FB45DD57303}" type="TxLink">
                <a:rPr lang="en-US" sz="11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Analysis Period : 2021-01-01   To : 2026-12-31</a:t>
              </a:fld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100" name="TextBox 99">
              <a:extLst>
                <a:ext uri="{FF2B5EF4-FFF2-40B4-BE49-F238E27FC236}">
                  <a16:creationId xmlns:a16="http://schemas.microsoft.com/office/drawing/2014/main" id="{93B5CAA6-B625-C6B3-2A6A-515C333ACDC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379505" y="14866157"/>
              <a:ext cx="3596222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Model-Crammer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7" name="Group 76">
            <a:extLst>
              <a:ext uri="{FF2B5EF4-FFF2-40B4-BE49-F238E27FC236}">
                <a16:creationId xmlns:a16="http://schemas.microsoft.com/office/drawing/2014/main" id="{CA1AC306-A044-7D42-A461-21F7D2817C45}"/>
              </a:ext>
            </a:extLst>
          </xdr:cNvPr>
          <xdr:cNvGrpSpPr/>
        </xdr:nvGrpSpPr>
        <xdr:grpSpPr>
          <a:xfrm>
            <a:off x="37024" y="14713591"/>
            <a:ext cx="2768870" cy="747366"/>
            <a:chOff x="37024" y="14574427"/>
            <a:chExt cx="2940656" cy="738476"/>
          </a:xfrm>
        </xdr:grpSpPr>
        <xdr:sp macro="" textlink="">
          <xdr:nvSpPr>
            <xdr:cNvPr id="92" name="Rectangle: Rounded Corners 91">
              <a:extLst>
                <a:ext uri="{FF2B5EF4-FFF2-40B4-BE49-F238E27FC236}">
                  <a16:creationId xmlns:a16="http://schemas.microsoft.com/office/drawing/2014/main" id="{E37C638F-E832-F8CA-8420-C5FE45AED68E}"/>
                </a:ext>
              </a:extLst>
            </xdr:cNvPr>
            <xdr:cNvSpPr/>
          </xdr:nvSpPr>
          <xdr:spPr>
            <a:xfrm>
              <a:off x="37024" y="1457442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93" name="TextBox 92">
              <a:extLst>
                <a:ext uri="{FF2B5EF4-FFF2-40B4-BE49-F238E27FC236}">
                  <a16:creationId xmlns:a16="http://schemas.microsoft.com/office/drawing/2014/main" id="{057375EC-E062-77A0-44FA-D0B45D04D16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90555" y="1460806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94" name="TextBox 93">
              <a:extLst>
                <a:ext uri="{FF2B5EF4-FFF2-40B4-BE49-F238E27FC236}">
                  <a16:creationId xmlns:a16="http://schemas.microsoft.com/office/drawing/2014/main" id="{DEC7BEE7-A573-C2D0-4473-5038059DCAC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800833" y="1509712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95" name="TextBox 94">
              <a:extLst>
                <a:ext uri="{FF2B5EF4-FFF2-40B4-BE49-F238E27FC236}">
                  <a16:creationId xmlns:a16="http://schemas.microsoft.com/office/drawing/2014/main" id="{96D055B9-5A67-06F0-D977-61E871419712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04788" y="1481282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3,671,938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96" name="TextBox 95">
              <a:extLst>
                <a:ext uri="{FF2B5EF4-FFF2-40B4-BE49-F238E27FC236}">
                  <a16:creationId xmlns:a16="http://schemas.microsoft.com/office/drawing/2014/main" id="{3418081B-59DC-A55F-9D68-C7A5152A3C2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84792" y="1486057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78" name="Group 77">
            <a:extLst>
              <a:ext uri="{FF2B5EF4-FFF2-40B4-BE49-F238E27FC236}">
                <a16:creationId xmlns:a16="http://schemas.microsoft.com/office/drawing/2014/main" id="{EBC226EA-90DF-4472-CCFF-0B8E252E8474}"/>
              </a:ext>
            </a:extLst>
          </xdr:cNvPr>
          <xdr:cNvGrpSpPr/>
        </xdr:nvGrpSpPr>
        <xdr:grpSpPr>
          <a:xfrm>
            <a:off x="7067431" y="14647166"/>
            <a:ext cx="2461298" cy="846461"/>
            <a:chOff x="7280791" y="14647166"/>
            <a:chExt cx="2461298" cy="846461"/>
          </a:xfrm>
        </xdr:grpSpPr>
        <xdr:grpSp>
          <xdr:nvGrpSpPr>
            <xdr:cNvPr id="79" name="Group 78">
              <a:extLst>
                <a:ext uri="{FF2B5EF4-FFF2-40B4-BE49-F238E27FC236}">
                  <a16:creationId xmlns:a16="http://schemas.microsoft.com/office/drawing/2014/main" id="{F753DCE0-8F7A-88C5-58A2-239CB77DCFD3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81" name="Rectangle: Rounded Corners 80">
                <a:extLst>
                  <a:ext uri="{FF2B5EF4-FFF2-40B4-BE49-F238E27FC236}">
                    <a16:creationId xmlns:a16="http://schemas.microsoft.com/office/drawing/2014/main" id="{3459C014-5326-E00D-765F-B35F016D9086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82" name="Group 81">
                <a:extLst>
                  <a:ext uri="{FF2B5EF4-FFF2-40B4-BE49-F238E27FC236}">
                    <a16:creationId xmlns:a16="http://schemas.microsoft.com/office/drawing/2014/main" id="{E524FB16-B99B-2DA1-0204-C29406C28186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90" name="Graphic 89" descr="Clipboard Partially Checked with solid fill">
                  <a:extLst>
                    <a:ext uri="{FF2B5EF4-FFF2-40B4-BE49-F238E27FC236}">
                      <a16:creationId xmlns:a16="http://schemas.microsoft.com/office/drawing/2014/main" id="{17CAF6DF-3E7B-04CA-257C-0D4347E9FC7C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6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7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91" name="TextBox 90">
                  <a:extLst>
                    <a:ext uri="{FF2B5EF4-FFF2-40B4-BE49-F238E27FC236}">
                      <a16:creationId xmlns:a16="http://schemas.microsoft.com/office/drawing/2014/main" id="{75008F90-4662-CC25-6367-55656816CA3F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83" name="Group 82">
                <a:extLst>
                  <a:ext uri="{FF2B5EF4-FFF2-40B4-BE49-F238E27FC236}">
                    <a16:creationId xmlns:a16="http://schemas.microsoft.com/office/drawing/2014/main" id="{290E0EA7-A5FF-8FAA-628D-BB7B1F124762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87" name="Graphic 86" descr="Monthly calendar with solid fill">
                  <a:extLst>
                    <a:ext uri="{FF2B5EF4-FFF2-40B4-BE49-F238E27FC236}">
                      <a16:creationId xmlns:a16="http://schemas.microsoft.com/office/drawing/2014/main" id="{5C74CBAF-7AF9-2A55-76CD-4C2DBCD76E23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8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9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8" name="TextBox 87">
                  <a:extLst>
                    <a:ext uri="{FF2B5EF4-FFF2-40B4-BE49-F238E27FC236}">
                      <a16:creationId xmlns:a16="http://schemas.microsoft.com/office/drawing/2014/main" id="{CEB44EC2-0011-E89C-6A15-0EB4B079EA10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89" name="TextBox 88">
                  <a:extLst>
                    <a:ext uri="{FF2B5EF4-FFF2-40B4-BE49-F238E27FC236}">
                      <a16:creationId xmlns:a16="http://schemas.microsoft.com/office/drawing/2014/main" id="{1E47B052-DC9B-F392-9650-ABF49BF2D7E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84" name="Group 83">
                <a:extLst>
                  <a:ext uri="{FF2B5EF4-FFF2-40B4-BE49-F238E27FC236}">
                    <a16:creationId xmlns:a16="http://schemas.microsoft.com/office/drawing/2014/main" id="{BA6B577A-F91F-1BD9-38CA-28FA2324F2AC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85" name="Picture 84" descr="Single gear with solid fill">
                  <a:extLst>
                    <a:ext uri="{FF2B5EF4-FFF2-40B4-BE49-F238E27FC236}">
                      <a16:creationId xmlns:a16="http://schemas.microsoft.com/office/drawing/2014/main" id="{D22C927D-B473-03E5-BD3B-B32DEB994574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20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86" name="TextBox 85">
                  <a:extLst>
                    <a:ext uri="{FF2B5EF4-FFF2-40B4-BE49-F238E27FC236}">
                      <a16:creationId xmlns:a16="http://schemas.microsoft.com/office/drawing/2014/main" id="{72787BC5-320B-3FA2-C422-795E7100DDE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80" name="TextBox 79">
              <a:extLst>
                <a:ext uri="{FF2B5EF4-FFF2-40B4-BE49-F238E27FC236}">
                  <a16:creationId xmlns:a16="http://schemas.microsoft.com/office/drawing/2014/main" id="{E29B325F-8289-364E-236B-145FDA209675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>
    <xdr:from>
      <xdr:col>14</xdr:col>
      <xdr:colOff>76198</xdr:colOff>
      <xdr:row>0</xdr:row>
      <xdr:rowOff>67736</xdr:rowOff>
    </xdr:from>
    <xdr:to>
      <xdr:col>18</xdr:col>
      <xdr:colOff>49409</xdr:colOff>
      <xdr:row>4</xdr:row>
      <xdr:rowOff>144777</xdr:rowOff>
    </xdr:to>
    <xdr:grpSp>
      <xdr:nvGrpSpPr>
        <xdr:cNvPr id="101" name="Group 100">
          <a:extLst>
            <a:ext uri="{FF2B5EF4-FFF2-40B4-BE49-F238E27FC236}">
              <a16:creationId xmlns:a16="http://schemas.microsoft.com/office/drawing/2014/main" id="{853417D5-1121-4330-9CB1-9B0C930E9E43}"/>
            </a:ext>
          </a:extLst>
        </xdr:cNvPr>
        <xdr:cNvGrpSpPr/>
      </xdr:nvGrpSpPr>
      <xdr:grpSpPr>
        <a:xfrm>
          <a:off x="10278531" y="67736"/>
          <a:ext cx="2259211" cy="822108"/>
          <a:chOff x="11113888" y="12519660"/>
          <a:chExt cx="2259211" cy="822108"/>
        </a:xfrm>
      </xdr:grpSpPr>
      <xdr:sp macro="" textlink="">
        <xdr:nvSpPr>
          <xdr:cNvPr id="102" name="Rectangle: Rounded Corners 101">
            <a:extLst>
              <a:ext uri="{FF2B5EF4-FFF2-40B4-BE49-F238E27FC236}">
                <a16:creationId xmlns:a16="http://schemas.microsoft.com/office/drawing/2014/main" id="{4DDCCA10-0781-A852-A81C-19E55495F66F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103" name="Group 102">
            <a:extLst>
              <a:ext uri="{FF2B5EF4-FFF2-40B4-BE49-F238E27FC236}">
                <a16:creationId xmlns:a16="http://schemas.microsoft.com/office/drawing/2014/main" id="{0A3309C9-BBE9-82AB-E811-6BEBAD55F5DA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115" name="Rectangle: Rounded Corners 114">
              <a:extLst>
                <a:ext uri="{FF2B5EF4-FFF2-40B4-BE49-F238E27FC236}">
                  <a16:creationId xmlns:a16="http://schemas.microsoft.com/office/drawing/2014/main" id="{52123152-D537-E2F5-4775-5BD957CFE7BC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6" name="Group 115">
              <a:extLst>
                <a:ext uri="{FF2B5EF4-FFF2-40B4-BE49-F238E27FC236}">
                  <a16:creationId xmlns:a16="http://schemas.microsoft.com/office/drawing/2014/main" id="{3D58850E-90B2-F99F-38C4-4FD0371E17D2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117" name="TextBox 116">
                <a:extLst>
                  <a:ext uri="{FF2B5EF4-FFF2-40B4-BE49-F238E27FC236}">
                    <a16:creationId xmlns:a16="http://schemas.microsoft.com/office/drawing/2014/main" id="{C5554C74-661E-E3E3-4843-FF8B0780EB45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118" name="Graphic 117" descr="World with solid fill">
                <a:extLst>
                  <a:ext uri="{FF2B5EF4-FFF2-40B4-BE49-F238E27FC236}">
                    <a16:creationId xmlns:a16="http://schemas.microsoft.com/office/drawing/2014/main" id="{ED39E00B-0664-CD80-557B-D18677FA76DE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1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2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104" name="Group 103">
            <a:extLst>
              <a:ext uri="{FF2B5EF4-FFF2-40B4-BE49-F238E27FC236}">
                <a16:creationId xmlns:a16="http://schemas.microsoft.com/office/drawing/2014/main" id="{EF1E5C97-39AC-0135-F559-CE8F159D9077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111" name="Rectangle: Rounded Corners 110">
              <a:extLst>
                <a:ext uri="{FF2B5EF4-FFF2-40B4-BE49-F238E27FC236}">
                  <a16:creationId xmlns:a16="http://schemas.microsoft.com/office/drawing/2014/main" id="{D36C90BA-049B-5888-CDDE-513458511F1D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12" name="Group 111">
              <a:extLst>
                <a:ext uri="{FF2B5EF4-FFF2-40B4-BE49-F238E27FC236}">
                  <a16:creationId xmlns:a16="http://schemas.microsoft.com/office/drawing/2014/main" id="{140727D5-85C7-BA8A-6723-ECAEEC1D0779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113" name="Graphic 112" descr="Envelope with solid fill">
                <a:extLst>
                  <a:ext uri="{FF2B5EF4-FFF2-40B4-BE49-F238E27FC236}">
                    <a16:creationId xmlns:a16="http://schemas.microsoft.com/office/drawing/2014/main" id="{CDE37D37-D8C6-2292-09AB-CDDE6C894D3C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3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4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114" name="TextBox 113">
                <a:extLst>
                  <a:ext uri="{FF2B5EF4-FFF2-40B4-BE49-F238E27FC236}">
                    <a16:creationId xmlns:a16="http://schemas.microsoft.com/office/drawing/2014/main" id="{46C8E46B-18DB-2789-134E-AA66C770F671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105" name="TextBox 104">
            <a:extLst>
              <a:ext uri="{FF2B5EF4-FFF2-40B4-BE49-F238E27FC236}">
                <a16:creationId xmlns:a16="http://schemas.microsoft.com/office/drawing/2014/main" id="{8D9A8538-35C2-3FBC-E82E-AE6EDB0CBBD8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106" name="Group 105">
            <a:extLst>
              <a:ext uri="{FF2B5EF4-FFF2-40B4-BE49-F238E27FC236}">
                <a16:creationId xmlns:a16="http://schemas.microsoft.com/office/drawing/2014/main" id="{E6816DC2-2F95-80B8-C65C-D66ED78926BD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107" name="Rectangle: Rounded Corners 106">
              <a:extLst>
                <a:ext uri="{FF2B5EF4-FFF2-40B4-BE49-F238E27FC236}">
                  <a16:creationId xmlns:a16="http://schemas.microsoft.com/office/drawing/2014/main" id="{8DB279C6-2BFD-AA51-0505-AF1DD9C8165E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108" name="Group 107">
              <a:extLst>
                <a:ext uri="{FF2B5EF4-FFF2-40B4-BE49-F238E27FC236}">
                  <a16:creationId xmlns:a16="http://schemas.microsoft.com/office/drawing/2014/main" id="{BF1549B4-E11B-96A8-9DB1-FF539C4F5543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109" name="Graphic 108" descr="Open folder with solid fill">
                <a:extLst>
                  <a:ext uri="{FF2B5EF4-FFF2-40B4-BE49-F238E27FC236}">
                    <a16:creationId xmlns:a16="http://schemas.microsoft.com/office/drawing/2014/main" id="{3BA68E84-668A-9AC5-ED42-F67C4644EA84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5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6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110" name="TextBox 109">
                <a:extLst>
                  <a:ext uri="{FF2B5EF4-FFF2-40B4-BE49-F238E27FC236}">
                    <a16:creationId xmlns:a16="http://schemas.microsoft.com/office/drawing/2014/main" id="{6CA14999-61CD-D512-72A9-5A8BF0B42377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9</xdr:col>
      <xdr:colOff>542921</xdr:colOff>
      <xdr:row>8</xdr:row>
      <xdr:rowOff>42327</xdr:rowOff>
    </xdr:from>
    <xdr:to>
      <xdr:col>14</xdr:col>
      <xdr:colOff>447141</xdr:colOff>
      <xdr:row>23</xdr:row>
      <xdr:rowOff>55027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1585C28-6224-4E10-87CC-EE6F620527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9</xdr:col>
      <xdr:colOff>585781</xdr:colOff>
      <xdr:row>23</xdr:row>
      <xdr:rowOff>148163</xdr:rowOff>
    </xdr:from>
    <xdr:to>
      <xdr:col>14</xdr:col>
      <xdr:colOff>437084</xdr:colOff>
      <xdr:row>39</xdr:row>
      <xdr:rowOff>12697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5F3EC02-9934-4F68-849B-4822FB5BFC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0</xdr:colOff>
      <xdr:row>0</xdr:row>
      <xdr:rowOff>0</xdr:rowOff>
    </xdr:from>
    <xdr:to>
      <xdr:col>4</xdr:col>
      <xdr:colOff>95779</xdr:colOff>
      <xdr:row>4</xdr:row>
      <xdr:rowOff>117919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73B18D22-8B01-49C1-9A64-44A1F3244427}"/>
            </a:ext>
          </a:extLst>
        </xdr:cNvPr>
        <xdr:cNvGrpSpPr/>
      </xdr:nvGrpSpPr>
      <xdr:grpSpPr>
        <a:xfrm>
          <a:off x="0" y="0"/>
          <a:ext cx="3623839" cy="849439"/>
          <a:chOff x="4452408" y="2237447"/>
          <a:chExt cx="3777192" cy="841819"/>
        </a:xfrm>
      </xdr:grpSpPr>
      <xdr:sp macro="" textlink="">
        <xdr:nvSpPr>
          <xdr:cNvPr id="5" name="Rectangle: Rounded Corners 4">
            <a:extLst>
              <a:ext uri="{FF2B5EF4-FFF2-40B4-BE49-F238E27FC236}">
                <a16:creationId xmlns:a16="http://schemas.microsoft.com/office/drawing/2014/main" id="{C50BA4FD-66B9-8CBD-3095-76572E423034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461CEF52-7110-7C14-75D9-5653C0369F2A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4" name="Rectangle: Rounded Corners 23">
              <a:extLst>
                <a:ext uri="{FF2B5EF4-FFF2-40B4-BE49-F238E27FC236}">
                  <a16:creationId xmlns:a16="http://schemas.microsoft.com/office/drawing/2014/main" id="{6C326673-92F7-532F-46C2-79206340BE62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5" name="Graphic 24" descr="Users with solid fill">
              <a:extLst>
                <a:ext uri="{FF2B5EF4-FFF2-40B4-BE49-F238E27FC236}">
                  <a16:creationId xmlns:a16="http://schemas.microsoft.com/office/drawing/2014/main" id="{5D6CA591-AB67-44BF-93B0-A4D2B128E9E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C8C43184-9150-5A00-0BFE-19E00BCD968D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18AE11C3-CB46-8FB0-38B8-340C2F5E4805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535990A3-E7C5-B794-8342-61F8354BCD94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21" name="Rectangle: Rounded Corners 20">
              <a:extLst>
                <a:ext uri="{FF2B5EF4-FFF2-40B4-BE49-F238E27FC236}">
                  <a16:creationId xmlns:a16="http://schemas.microsoft.com/office/drawing/2014/main" id="{D3A8D86B-1F8B-826C-C2FE-DAE9AA826DB8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2" name="TextBox 21">
              <a:extLst>
                <a:ext uri="{FF2B5EF4-FFF2-40B4-BE49-F238E27FC236}">
                  <a16:creationId xmlns:a16="http://schemas.microsoft.com/office/drawing/2014/main" id="{F08C16A4-CD22-EDCD-419E-E63A42E00F1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3" name="Graphic 22" descr="Pen with solid fill">
              <a:extLst>
                <a:ext uri="{FF2B5EF4-FFF2-40B4-BE49-F238E27FC236}">
                  <a16:creationId xmlns:a16="http://schemas.microsoft.com/office/drawing/2014/main" id="{B17EB392-A1E2-B4A8-1DC4-5B9CFAF1D77F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FD9994CD-F91B-CC91-8444-95A9EAB473B2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8" name="Rectangle: Rounded Corners 17">
              <a:extLst>
                <a:ext uri="{FF2B5EF4-FFF2-40B4-BE49-F238E27FC236}">
                  <a16:creationId xmlns:a16="http://schemas.microsoft.com/office/drawing/2014/main" id="{2CD3AAFC-DB18-8647-FBC6-EB4CE8BD798E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9" name="TextBox 18">
              <a:extLst>
                <a:ext uri="{FF2B5EF4-FFF2-40B4-BE49-F238E27FC236}">
                  <a16:creationId xmlns:a16="http://schemas.microsoft.com/office/drawing/2014/main" id="{6209C32E-B5CE-E0A3-4A3E-C00F0F13CD19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20" name="Graphic 19" descr="Repeat with solid fill">
              <a:extLst>
                <a:ext uri="{FF2B5EF4-FFF2-40B4-BE49-F238E27FC236}">
                  <a16:creationId xmlns:a16="http://schemas.microsoft.com/office/drawing/2014/main" id="{871185BC-8099-3682-D7E8-787A2CF728D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10" name="Group 9">
            <a:extLst>
              <a:ext uri="{FF2B5EF4-FFF2-40B4-BE49-F238E27FC236}">
                <a16:creationId xmlns:a16="http://schemas.microsoft.com/office/drawing/2014/main" id="{ED14D4AD-A9D7-C819-AEA2-17277782F331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5" name="Rectangle: Rounded Corners 14">
              <a:extLst>
                <a:ext uri="{FF2B5EF4-FFF2-40B4-BE49-F238E27FC236}">
                  <a16:creationId xmlns:a16="http://schemas.microsoft.com/office/drawing/2014/main" id="{1F86D94F-7B7B-36ED-8DE5-F6EC6FEBD301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DB73C046-FDE7-CE99-B77C-EF9A5C19A5B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7" name="Graphic 16" descr="Disk with solid fill">
              <a:extLst>
                <a:ext uri="{FF2B5EF4-FFF2-40B4-BE49-F238E27FC236}">
                  <a16:creationId xmlns:a16="http://schemas.microsoft.com/office/drawing/2014/main" id="{E7750DC9-D436-9FA2-62A0-B95CE206952E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11" name="Group 10">
            <a:extLst>
              <a:ext uri="{FF2B5EF4-FFF2-40B4-BE49-F238E27FC236}">
                <a16:creationId xmlns:a16="http://schemas.microsoft.com/office/drawing/2014/main" id="{E5781B10-D4DD-D3DB-22D6-31A22C9A06F4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2" name="Rectangle: Rounded Corners 11">
              <a:extLst>
                <a:ext uri="{FF2B5EF4-FFF2-40B4-BE49-F238E27FC236}">
                  <a16:creationId xmlns:a16="http://schemas.microsoft.com/office/drawing/2014/main" id="{B9A44C5B-641B-641B-3DB2-55BBF287AE37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3" name="Graphic 12" descr="Back with solid fill">
              <a:extLst>
                <a:ext uri="{FF2B5EF4-FFF2-40B4-BE49-F238E27FC236}">
                  <a16:creationId xmlns:a16="http://schemas.microsoft.com/office/drawing/2014/main" id="{EF62B0A4-A3D6-6839-ECAA-F2C3EA57AA9D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2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A16AFFF6-37AF-0A53-3D19-21E5ADDBB3F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 editAs="absolute">
    <xdr:from>
      <xdr:col>0</xdr:col>
      <xdr:colOff>0</xdr:colOff>
      <xdr:row>5</xdr:row>
      <xdr:rowOff>0</xdr:rowOff>
    </xdr:from>
    <xdr:to>
      <xdr:col>14</xdr:col>
      <xdr:colOff>480060</xdr:colOff>
      <xdr:row>7</xdr:row>
      <xdr:rowOff>31121</xdr:rowOff>
    </xdr:to>
    <xdr:grpSp>
      <xdr:nvGrpSpPr>
        <xdr:cNvPr id="27" name="Group 26">
          <a:extLst>
            <a:ext uri="{FF2B5EF4-FFF2-40B4-BE49-F238E27FC236}">
              <a16:creationId xmlns:a16="http://schemas.microsoft.com/office/drawing/2014/main" id="{B46AEE66-D5EC-493A-979F-4E5A745FFC84}"/>
            </a:ext>
          </a:extLst>
        </xdr:cNvPr>
        <xdr:cNvGrpSpPr/>
      </xdr:nvGrpSpPr>
      <xdr:grpSpPr>
        <a:xfrm>
          <a:off x="0" y="914400"/>
          <a:ext cx="12786360" cy="846461"/>
          <a:chOff x="0" y="17053560"/>
          <a:chExt cx="11932958" cy="846461"/>
        </a:xfrm>
      </xdr:grpSpPr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30DFA9B6-DB7E-7E90-81B5-6A0EADE73C39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9" name="Rectangle: Rounded Corners 48">
              <a:extLst>
                <a:ext uri="{FF2B5EF4-FFF2-40B4-BE49-F238E27FC236}">
                  <a16:creationId xmlns:a16="http://schemas.microsoft.com/office/drawing/2014/main" id="{9A164725-DCA2-8026-CB50-8BDB27FEDC40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9E497F6E-6120-F8A2-74DA-24E0ED2AB114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D9A4FC61-11E1-A04A-3721-6CDDF98D735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Model-Crammer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9" name="Group 28">
            <a:extLst>
              <a:ext uri="{FF2B5EF4-FFF2-40B4-BE49-F238E27FC236}">
                <a16:creationId xmlns:a16="http://schemas.microsoft.com/office/drawing/2014/main" id="{D83D79C1-31CD-E8DB-B927-D3CDB93B235A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4" name="Rectangle: Rounded Corners 43">
              <a:extLst>
                <a:ext uri="{FF2B5EF4-FFF2-40B4-BE49-F238E27FC236}">
                  <a16:creationId xmlns:a16="http://schemas.microsoft.com/office/drawing/2014/main" id="{3C6AB57E-2625-4AEE-E699-E67692F8871B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448B7DF4-A0AE-587F-3259-EC9B53574F3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EB715630-76BB-10F5-5393-B2FECB524AE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4D00B1AD-5853-36A6-19E8-ADD4567A5B2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3,671,938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715F494E-66AC-C50E-C44A-3932E4040FBA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30" name="Group 29">
            <a:extLst>
              <a:ext uri="{FF2B5EF4-FFF2-40B4-BE49-F238E27FC236}">
                <a16:creationId xmlns:a16="http://schemas.microsoft.com/office/drawing/2014/main" id="{DDF6C0EB-2D07-43AD-8671-43E8CFB7B20A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31" name="Group 30">
              <a:extLst>
                <a:ext uri="{FF2B5EF4-FFF2-40B4-BE49-F238E27FC236}">
                  <a16:creationId xmlns:a16="http://schemas.microsoft.com/office/drawing/2014/main" id="{6A40C9A8-304D-2D54-F09A-D3040A603377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3" name="Rectangle: Rounded Corners 32">
                <a:extLst>
                  <a:ext uri="{FF2B5EF4-FFF2-40B4-BE49-F238E27FC236}">
                    <a16:creationId xmlns:a16="http://schemas.microsoft.com/office/drawing/2014/main" id="{64853E5E-18A0-EA4D-0B3C-2A580A809EF8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3E2179C7-32EF-C568-F077-D3A3048F53BC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2" name="Graphic 41" descr="Clipboard Partially Checked with solid fill">
                  <a:extLst>
                    <a:ext uri="{FF2B5EF4-FFF2-40B4-BE49-F238E27FC236}">
                      <a16:creationId xmlns:a16="http://schemas.microsoft.com/office/drawing/2014/main" id="{6BF3DAA3-9E5E-1F7E-3FB2-5DB3FB5F9387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3" name="TextBox 42">
                  <a:extLst>
                    <a:ext uri="{FF2B5EF4-FFF2-40B4-BE49-F238E27FC236}">
                      <a16:creationId xmlns:a16="http://schemas.microsoft.com/office/drawing/2014/main" id="{C66B210A-8373-A5C5-3C15-BD458BC0B30E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5" name="Group 34">
                <a:extLst>
                  <a:ext uri="{FF2B5EF4-FFF2-40B4-BE49-F238E27FC236}">
                    <a16:creationId xmlns:a16="http://schemas.microsoft.com/office/drawing/2014/main" id="{B5F095BF-11C1-06A5-ED6A-557C9BD29372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9" name="Graphic 38" descr="Monthly calendar with solid fill">
                  <a:extLst>
                    <a:ext uri="{FF2B5EF4-FFF2-40B4-BE49-F238E27FC236}">
                      <a16:creationId xmlns:a16="http://schemas.microsoft.com/office/drawing/2014/main" id="{DDE4F959-CFBC-F4B0-000F-CD9D604AD16B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6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0" name="TextBox 39">
                  <a:extLst>
                    <a:ext uri="{FF2B5EF4-FFF2-40B4-BE49-F238E27FC236}">
                      <a16:creationId xmlns:a16="http://schemas.microsoft.com/office/drawing/2014/main" id="{71EBA27A-FBED-14C6-03BB-7B74E5928AC5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424B35CB-D870-A35D-9C8F-C0E01A15F542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6" name="Group 35">
                <a:extLst>
                  <a:ext uri="{FF2B5EF4-FFF2-40B4-BE49-F238E27FC236}">
                    <a16:creationId xmlns:a16="http://schemas.microsoft.com/office/drawing/2014/main" id="{FDAE1A8C-9590-D330-F02B-BA722CB77DF1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7" name="Picture 36" descr="Single gear with solid fill">
                  <a:extLst>
                    <a:ext uri="{FF2B5EF4-FFF2-40B4-BE49-F238E27FC236}">
                      <a16:creationId xmlns:a16="http://schemas.microsoft.com/office/drawing/2014/main" id="{978B93FE-FAFA-1C97-80FF-3415C3D6E98B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7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860FC504-307E-83C8-73DE-10602EEBC1F4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99CDC867-0437-7226-EAE8-F5E7F357DEC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absolute">
    <xdr:from>
      <xdr:col>4</xdr:col>
      <xdr:colOff>121920</xdr:colOff>
      <xdr:row>0</xdr:row>
      <xdr:rowOff>22860</xdr:rowOff>
    </xdr:from>
    <xdr:to>
      <xdr:col>6</xdr:col>
      <xdr:colOff>384691</xdr:colOff>
      <xdr:row>4</xdr:row>
      <xdr:rowOff>113448</xdr:rowOff>
    </xdr:to>
    <xdr:grpSp>
      <xdr:nvGrpSpPr>
        <xdr:cNvPr id="52" name="Group 51">
          <a:extLst>
            <a:ext uri="{FF2B5EF4-FFF2-40B4-BE49-F238E27FC236}">
              <a16:creationId xmlns:a16="http://schemas.microsoft.com/office/drawing/2014/main" id="{4326DBFE-5E23-4EBD-80D4-38C36615E03A}"/>
            </a:ext>
          </a:extLst>
        </xdr:cNvPr>
        <xdr:cNvGrpSpPr/>
      </xdr:nvGrpSpPr>
      <xdr:grpSpPr>
        <a:xfrm>
          <a:off x="3649980" y="22860"/>
          <a:ext cx="2259211" cy="822108"/>
          <a:chOff x="11113888" y="12519660"/>
          <a:chExt cx="2259211" cy="822108"/>
        </a:xfrm>
      </xdr:grpSpPr>
      <xdr:sp macro="" textlink="">
        <xdr:nvSpPr>
          <xdr:cNvPr id="53" name="Rectangle: Rounded Corners 52">
            <a:extLst>
              <a:ext uri="{FF2B5EF4-FFF2-40B4-BE49-F238E27FC236}">
                <a16:creationId xmlns:a16="http://schemas.microsoft.com/office/drawing/2014/main" id="{0A21599D-3BF9-B745-65DE-3032BE40F5A2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4" name="Group 53">
            <a:extLst>
              <a:ext uri="{FF2B5EF4-FFF2-40B4-BE49-F238E27FC236}">
                <a16:creationId xmlns:a16="http://schemas.microsoft.com/office/drawing/2014/main" id="{1DE8354A-C4A4-9CBE-F401-DE70A7149640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6" name="Rectangle: Rounded Corners 65">
              <a:extLst>
                <a:ext uri="{FF2B5EF4-FFF2-40B4-BE49-F238E27FC236}">
                  <a16:creationId xmlns:a16="http://schemas.microsoft.com/office/drawing/2014/main" id="{17864884-2A7D-AD65-C2B5-1533A6C3919D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7" name="Group 66">
              <a:extLst>
                <a:ext uri="{FF2B5EF4-FFF2-40B4-BE49-F238E27FC236}">
                  <a16:creationId xmlns:a16="http://schemas.microsoft.com/office/drawing/2014/main" id="{6B91B710-BACE-5674-DB31-EAA6CD851377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8" name="TextBox 67">
                <a:extLst>
                  <a:ext uri="{FF2B5EF4-FFF2-40B4-BE49-F238E27FC236}">
                    <a16:creationId xmlns:a16="http://schemas.microsoft.com/office/drawing/2014/main" id="{98663875-852A-3289-2A1C-E6B58E40176B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9" name="Graphic 68" descr="World with solid fill">
                <a:extLst>
                  <a:ext uri="{FF2B5EF4-FFF2-40B4-BE49-F238E27FC236}">
                    <a16:creationId xmlns:a16="http://schemas.microsoft.com/office/drawing/2014/main" id="{F07B7374-2A11-5D8E-748E-CE26A113FB9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45B83AE6-B83C-8F85-97B5-3200EFD18512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2" name="Rectangle: Rounded Corners 61">
              <a:extLst>
                <a:ext uri="{FF2B5EF4-FFF2-40B4-BE49-F238E27FC236}">
                  <a16:creationId xmlns:a16="http://schemas.microsoft.com/office/drawing/2014/main" id="{480E9FE1-57B2-221A-D8F3-52DEBF74470C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3" name="Group 62">
              <a:extLst>
                <a:ext uri="{FF2B5EF4-FFF2-40B4-BE49-F238E27FC236}">
                  <a16:creationId xmlns:a16="http://schemas.microsoft.com/office/drawing/2014/main" id="{AF9C48D8-218E-860F-F6C1-93200E419553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4" name="Graphic 63" descr="Envelope with solid fill">
                <a:extLst>
                  <a:ext uri="{FF2B5EF4-FFF2-40B4-BE49-F238E27FC236}">
                    <a16:creationId xmlns:a16="http://schemas.microsoft.com/office/drawing/2014/main" id="{778A4E88-9EF1-FBAD-5E46-B1633F0E15B8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5" name="TextBox 64">
                <a:extLst>
                  <a:ext uri="{FF2B5EF4-FFF2-40B4-BE49-F238E27FC236}">
                    <a16:creationId xmlns:a16="http://schemas.microsoft.com/office/drawing/2014/main" id="{53E60A11-E20A-CAF4-7A32-EAB3ED2CE8DC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6" name="TextBox 55">
            <a:extLst>
              <a:ext uri="{FF2B5EF4-FFF2-40B4-BE49-F238E27FC236}">
                <a16:creationId xmlns:a16="http://schemas.microsoft.com/office/drawing/2014/main" id="{250AF23F-9810-2FD8-8432-631A8C707191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7" name="Group 56">
            <a:extLst>
              <a:ext uri="{FF2B5EF4-FFF2-40B4-BE49-F238E27FC236}">
                <a16:creationId xmlns:a16="http://schemas.microsoft.com/office/drawing/2014/main" id="{A93F66CD-853E-FA4F-7DA9-38739DBDC1D7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8" name="Rectangle: Rounded Corners 57">
              <a:extLst>
                <a:ext uri="{FF2B5EF4-FFF2-40B4-BE49-F238E27FC236}">
                  <a16:creationId xmlns:a16="http://schemas.microsoft.com/office/drawing/2014/main" id="{BD0857BC-9D2A-4967-301D-ACFF0D4C8C82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9" name="Group 58">
              <a:extLst>
                <a:ext uri="{FF2B5EF4-FFF2-40B4-BE49-F238E27FC236}">
                  <a16:creationId xmlns:a16="http://schemas.microsoft.com/office/drawing/2014/main" id="{8A2BE2F7-AAA5-D810-9EAA-35042A85517C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60" name="Graphic 59" descr="Open folder with solid fill">
                <a:extLst>
                  <a:ext uri="{FF2B5EF4-FFF2-40B4-BE49-F238E27FC236}">
                    <a16:creationId xmlns:a16="http://schemas.microsoft.com/office/drawing/2014/main" id="{579041C9-B648-507A-B3B7-264A133E67D1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2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3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61" name="TextBox 60">
                <a:extLst>
                  <a:ext uri="{FF2B5EF4-FFF2-40B4-BE49-F238E27FC236}">
                    <a16:creationId xmlns:a16="http://schemas.microsoft.com/office/drawing/2014/main" id="{CE27B2B5-41BE-DEB8-8403-0E6E80484D81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26454</xdr:colOff>
      <xdr:row>0</xdr:row>
      <xdr:rowOff>31752</xdr:rowOff>
    </xdr:from>
    <xdr:to>
      <xdr:col>1</xdr:col>
      <xdr:colOff>3158063</xdr:colOff>
      <xdr:row>4</xdr:row>
      <xdr:rowOff>153904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F21D11CD-88FB-418B-B9C8-B865231B7CA4}"/>
            </a:ext>
          </a:extLst>
        </xdr:cNvPr>
        <xdr:cNvGrpSpPr/>
      </xdr:nvGrpSpPr>
      <xdr:grpSpPr>
        <a:xfrm>
          <a:off x="26454" y="31752"/>
          <a:ext cx="3756449" cy="853672"/>
          <a:chOff x="4452408" y="2237447"/>
          <a:chExt cx="3777192" cy="841819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3C3EA6EE-786C-FC2A-20B4-551C60659D23}"/>
              </a:ext>
            </a:extLst>
          </xdr:cNvPr>
          <xdr:cNvSpPr>
            <a:spLocks/>
          </xdr:cNvSpPr>
        </xdr:nvSpPr>
        <xdr:spPr>
          <a:xfrm>
            <a:off x="4452408" y="2244754"/>
            <a:ext cx="3777192" cy="781768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4" name="Group 3">
            <a:extLst>
              <a:ext uri="{FF2B5EF4-FFF2-40B4-BE49-F238E27FC236}">
                <a16:creationId xmlns:a16="http://schemas.microsoft.com/office/drawing/2014/main" id="{2549382F-5E94-E84F-20FA-072E9D0001B0}"/>
              </a:ext>
            </a:extLst>
          </xdr:cNvPr>
          <xdr:cNvGrpSpPr/>
        </xdr:nvGrpSpPr>
        <xdr:grpSpPr>
          <a:xfrm>
            <a:off x="4537360" y="2271409"/>
            <a:ext cx="712479" cy="616633"/>
            <a:chOff x="7545952" y="2219211"/>
            <a:chExt cx="710140" cy="612768"/>
          </a:xfrm>
        </xdr:grpSpPr>
        <xdr:sp macro="" textlink="">
          <xdr:nvSpPr>
            <xdr:cNvPr id="22" name="Rectangle: Rounded Corners 21">
              <a:extLst>
                <a:ext uri="{FF2B5EF4-FFF2-40B4-BE49-F238E27FC236}">
                  <a16:creationId xmlns:a16="http://schemas.microsoft.com/office/drawing/2014/main" id="{C543234A-E611-DB60-7FB9-C31B7B87E0A8}"/>
                </a:ext>
              </a:extLst>
            </xdr:cNvPr>
            <xdr:cNvSpPr>
              <a:spLocks noChangeAspect="1"/>
            </xdr:cNvSpPr>
          </xdr:nvSpPr>
          <xdr:spPr>
            <a:xfrm>
              <a:off x="7545952" y="221921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23" name="Graphic 22" descr="Users with solid fill">
              <a:extLst>
                <a:ext uri="{FF2B5EF4-FFF2-40B4-BE49-F238E27FC236}">
                  <a16:creationId xmlns:a16="http://schemas.microsoft.com/office/drawing/2014/main" id="{88321591-5BC5-1E6D-06C8-51633282159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1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2"/>
                </a:ext>
              </a:extLst>
            </a:blip>
            <a:stretch>
              <a:fillRect/>
            </a:stretch>
          </xdr:blipFill>
          <xdr:spPr>
            <a:xfrm>
              <a:off x="7678230" y="223302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24" name="TextBox 23">
              <a:extLst>
                <a:ext uri="{FF2B5EF4-FFF2-40B4-BE49-F238E27FC236}">
                  <a16:creationId xmlns:a16="http://schemas.microsoft.com/office/drawing/2014/main" id="{7ED63AAD-CE90-3BA7-37B6-D83CE64A6BBC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562874" y="2624650"/>
              <a:ext cx="660408" cy="207329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Portfolio</a:t>
              </a:r>
            </a:p>
          </xdr:txBody>
        </xdr:sp>
      </xdr:grp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CC7982D2-406D-CA2F-51AE-E7E396443AC0}"/>
              </a:ext>
            </a:extLst>
          </xdr:cNvPr>
          <xdr:cNvSpPr txBox="1">
            <a:spLocks noChangeAspect="1"/>
          </xdr:cNvSpPr>
        </xdr:nvSpPr>
        <xdr:spPr>
          <a:xfrm>
            <a:off x="5736029" y="2893351"/>
            <a:ext cx="1146479" cy="185915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>
                <a:latin typeface="Segoe UI" panose="020B0502040204020203" pitchFamily="34" charset="0"/>
                <a:cs typeface="Segoe UI" panose="020B0502040204020203" pitchFamily="34" charset="0"/>
              </a:rPr>
              <a:t>Data Model</a:t>
            </a:r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 Activities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CD13A67-EDE5-5561-2C55-80C60022BC19}"/>
              </a:ext>
            </a:extLst>
          </xdr:cNvPr>
          <xdr:cNvGrpSpPr/>
        </xdr:nvGrpSpPr>
        <xdr:grpSpPr>
          <a:xfrm>
            <a:off x="5271584" y="2269429"/>
            <a:ext cx="684660" cy="642297"/>
            <a:chOff x="2524114" y="2444753"/>
            <a:chExt cx="710140" cy="638271"/>
          </a:xfrm>
        </xdr:grpSpPr>
        <xdr:sp macro="" textlink="">
          <xdr:nvSpPr>
            <xdr:cNvPr id="19" name="Rectangle: Rounded Corners 18">
              <a:extLst>
                <a:ext uri="{FF2B5EF4-FFF2-40B4-BE49-F238E27FC236}">
                  <a16:creationId xmlns:a16="http://schemas.microsoft.com/office/drawing/2014/main" id="{2DB48760-73ED-56F4-7382-A4C274032AFA}"/>
                </a:ext>
              </a:extLst>
            </xdr:cNvPr>
            <xdr:cNvSpPr>
              <a:spLocks noChangeAspect="1"/>
            </xdr:cNvSpPr>
          </xdr:nvSpPr>
          <xdr:spPr>
            <a:xfrm>
              <a:off x="2524114" y="244475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20" name="TextBox 19">
              <a:extLst>
                <a:ext uri="{FF2B5EF4-FFF2-40B4-BE49-F238E27FC236}">
                  <a16:creationId xmlns:a16="http://schemas.microsoft.com/office/drawing/2014/main" id="{A1DDA4A4-B412-C695-4600-F10405111EF6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2599247" y="2908400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Ticker</a:t>
              </a:r>
            </a:p>
          </xdr:txBody>
        </xdr:sp>
        <xdr:pic>
          <xdr:nvPicPr>
            <xdr:cNvPr id="21" name="Graphic 20" descr="Pen with solid fill">
              <a:extLst>
                <a:ext uri="{FF2B5EF4-FFF2-40B4-BE49-F238E27FC236}">
                  <a16:creationId xmlns:a16="http://schemas.microsoft.com/office/drawing/2014/main" id="{4BCF77F2-FFA0-0AF2-129A-6A2E612ECE4B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3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4"/>
                </a:ext>
              </a:extLst>
            </a:blip>
            <a:stretch>
              <a:fillRect/>
            </a:stretch>
          </xdr:blipFill>
          <xdr:spPr>
            <a:xfrm>
              <a:off x="2651113" y="2458619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7" name="Group 6">
            <a:extLst>
              <a:ext uri="{FF2B5EF4-FFF2-40B4-BE49-F238E27FC236}">
                <a16:creationId xmlns:a16="http://schemas.microsoft.com/office/drawing/2014/main" id="{9E483B00-DD35-F3DA-9E07-01CCFFE0DA06}"/>
              </a:ext>
            </a:extLst>
          </xdr:cNvPr>
          <xdr:cNvGrpSpPr/>
        </xdr:nvGrpSpPr>
        <xdr:grpSpPr>
          <a:xfrm>
            <a:off x="6613361" y="2269429"/>
            <a:ext cx="840786" cy="621623"/>
            <a:chOff x="1636174" y="2164296"/>
            <a:chExt cx="872076" cy="617726"/>
          </a:xfrm>
        </xdr:grpSpPr>
        <xdr:sp macro="" textlink="">
          <xdr:nvSpPr>
            <xdr:cNvPr id="16" name="Rectangle: Rounded Corners 15">
              <a:extLst>
                <a:ext uri="{FF2B5EF4-FFF2-40B4-BE49-F238E27FC236}">
                  <a16:creationId xmlns:a16="http://schemas.microsoft.com/office/drawing/2014/main" id="{93888D3F-1AE2-0E95-D532-D6F09B44DB93}"/>
                </a:ext>
              </a:extLst>
            </xdr:cNvPr>
            <xdr:cNvSpPr>
              <a:spLocks noChangeAspect="1"/>
            </xdr:cNvSpPr>
          </xdr:nvSpPr>
          <xdr:spPr>
            <a:xfrm>
              <a:off x="1719790" y="2166303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7" name="TextBox 16">
              <a:extLst>
                <a:ext uri="{FF2B5EF4-FFF2-40B4-BE49-F238E27FC236}">
                  <a16:creationId xmlns:a16="http://schemas.microsoft.com/office/drawing/2014/main" id="{A93CDD7A-8D5F-A470-5D2D-BE0007494461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36174" y="2508242"/>
              <a:ext cx="872076" cy="273780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Refresh</a:t>
              </a:r>
              <a:r>
                <a:rPr lang="en-US" sz="900" b="0" i="0" u="none" strike="noStrike" baseline="0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 </a:t>
              </a:r>
              <a:endParaRPr lang="en-US" sz="9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pic>
          <xdr:nvPicPr>
            <xdr:cNvPr id="18" name="Graphic 17" descr="Repeat with solid fill">
              <a:extLst>
                <a:ext uri="{FF2B5EF4-FFF2-40B4-BE49-F238E27FC236}">
                  <a16:creationId xmlns:a16="http://schemas.microsoft.com/office/drawing/2014/main" id="{3615DB5C-1560-B5BC-EBBB-4E906E8BFF19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5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6"/>
                </a:ext>
              </a:extLst>
            </a:blip>
            <a:stretch>
              <a:fillRect/>
            </a:stretch>
          </xdr:blipFill>
          <xdr:spPr>
            <a:xfrm>
              <a:off x="1857370" y="2164296"/>
              <a:ext cx="432000" cy="432000"/>
            </a:xfrm>
            <a:prstGeom prst="rect">
              <a:avLst/>
            </a:prstGeom>
          </xdr:spPr>
        </xdr:pic>
      </xdr:grpSp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5969706B-63EF-6B8C-FBB5-22AF0FAD40BE}"/>
              </a:ext>
            </a:extLst>
          </xdr:cNvPr>
          <xdr:cNvGrpSpPr/>
        </xdr:nvGrpSpPr>
        <xdr:grpSpPr>
          <a:xfrm>
            <a:off x="5980769" y="2237447"/>
            <a:ext cx="684660" cy="633680"/>
            <a:chOff x="1561041" y="7498289"/>
            <a:chExt cx="710140" cy="629708"/>
          </a:xfrm>
        </xdr:grpSpPr>
        <xdr:sp macro="" textlink="">
          <xdr:nvSpPr>
            <xdr:cNvPr id="13" name="Rectangle: Rounded Corners 12">
              <a:extLst>
                <a:ext uri="{FF2B5EF4-FFF2-40B4-BE49-F238E27FC236}">
                  <a16:creationId xmlns:a16="http://schemas.microsoft.com/office/drawing/2014/main" id="{AE511C8D-51C1-CCC4-CA3B-8B9F1FE4AC88}"/>
                </a:ext>
              </a:extLst>
            </xdr:cNvPr>
            <xdr:cNvSpPr>
              <a:spLocks noChangeAspect="1"/>
            </xdr:cNvSpPr>
          </xdr:nvSpPr>
          <xdr:spPr>
            <a:xfrm>
              <a:off x="1561041" y="7526761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EAC957C6-A23D-63F2-2A61-9D450F4691E3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25595" y="7953366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Save</a:t>
              </a:r>
            </a:p>
          </xdr:txBody>
        </xdr:sp>
        <xdr:pic>
          <xdr:nvPicPr>
            <xdr:cNvPr id="15" name="Graphic 14" descr="Disk with solid fill">
              <a:extLst>
                <a:ext uri="{FF2B5EF4-FFF2-40B4-BE49-F238E27FC236}">
                  <a16:creationId xmlns:a16="http://schemas.microsoft.com/office/drawing/2014/main" id="{2BB1A185-B595-3567-D15A-0001F74CD967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7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8"/>
                </a:ext>
              </a:extLst>
            </a:blip>
            <a:stretch>
              <a:fillRect/>
            </a:stretch>
          </xdr:blipFill>
          <xdr:spPr>
            <a:xfrm>
              <a:off x="1688014" y="7498289"/>
              <a:ext cx="468000" cy="468000"/>
            </a:xfrm>
            <a:prstGeom prst="rect">
              <a:avLst/>
            </a:prstGeom>
          </xdr:spPr>
        </xdr:pic>
      </xdr:grpSp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2E9299CB-793B-8040-3F44-7C91751656DB}"/>
              </a:ext>
            </a:extLst>
          </xdr:cNvPr>
          <xdr:cNvGrpSpPr/>
        </xdr:nvGrpSpPr>
        <xdr:grpSpPr>
          <a:xfrm>
            <a:off x="7393968" y="2242714"/>
            <a:ext cx="768088" cy="670946"/>
            <a:chOff x="5164667" y="12530667"/>
            <a:chExt cx="710140" cy="666740"/>
          </a:xfrm>
        </xdr:grpSpPr>
        <xdr:sp macro="" textlink="">
          <xdr:nvSpPr>
            <xdr:cNvPr id="10" name="Rectangle: Rounded Corners 9">
              <a:extLst>
                <a:ext uri="{FF2B5EF4-FFF2-40B4-BE49-F238E27FC236}">
                  <a16:creationId xmlns:a16="http://schemas.microsoft.com/office/drawing/2014/main" id="{A9E51BD1-7E94-1DE8-7BA7-9C92B14F521D}"/>
                </a:ext>
              </a:extLst>
            </xdr:cNvPr>
            <xdr:cNvSpPr>
              <a:spLocks noChangeAspect="1"/>
            </xdr:cNvSpPr>
          </xdr:nvSpPr>
          <xdr:spPr>
            <a:xfrm>
              <a:off x="5164667" y="12559136"/>
              <a:ext cx="710140" cy="601236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pic>
          <xdr:nvPicPr>
            <xdr:cNvPr id="11" name="Graphic 10" descr="Back with solid fill">
              <a:extLst>
                <a:ext uri="{FF2B5EF4-FFF2-40B4-BE49-F238E27FC236}">
                  <a16:creationId xmlns:a16="http://schemas.microsoft.com/office/drawing/2014/main" id="{80C48004-A932-8F8D-F6AF-3DF82BD662D5}"/>
                </a:ext>
              </a:extLst>
            </xdr:cNvPr>
            <xdr:cNvPicPr>
              <a:picLocks noChangeAspect="1"/>
            </xdr:cNvPicPr>
          </xdr:nvPicPr>
          <xdr:blipFill>
            <a:blip xmlns:r="http://schemas.openxmlformats.org/officeDocument/2006/relationships" r:embed="rId9">
              <a:duotone>
                <a:schemeClr val="accent5">
                  <a:shade val="45000"/>
                  <a:satMod val="135000"/>
                </a:schemeClr>
                <a:prstClr val="white"/>
              </a:duotone>
              <a:extLst>
                <a:ext uri="{96DAC541-7B7A-43D3-8B79-37D633B846F1}">
                  <asvg:svgBlip xmlns:asvg="http://schemas.microsoft.com/office/drawing/2016/SVG/main" r:embed="rId10"/>
                </a:ext>
              </a:extLst>
            </a:blip>
            <a:stretch>
              <a:fillRect/>
            </a:stretch>
          </xdr:blipFill>
          <xdr:spPr>
            <a:xfrm>
              <a:off x="5275799" y="12530667"/>
              <a:ext cx="468000" cy="468000"/>
            </a:xfrm>
            <a:prstGeom prst="rect">
              <a:avLst/>
            </a:prstGeom>
          </xdr:spPr>
        </xdr:pic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82BEFFEC-298F-F667-7B16-4C501F28A4D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239800" y="13022783"/>
              <a:ext cx="556232" cy="17462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Export</a:t>
              </a:r>
            </a:p>
          </xdr:txBody>
        </xdr:sp>
      </xdr:grpSp>
    </xdr:grpSp>
    <xdr:clientData/>
  </xdr:twoCellAnchor>
  <xdr:twoCellAnchor>
    <xdr:from>
      <xdr:col>0</xdr:col>
      <xdr:colOff>0</xdr:colOff>
      <xdr:row>5</xdr:row>
      <xdr:rowOff>0</xdr:rowOff>
    </xdr:from>
    <xdr:to>
      <xdr:col>6</xdr:col>
      <xdr:colOff>274358</xdr:colOff>
      <xdr:row>7</xdr:row>
      <xdr:rowOff>31121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AFA0BDEC-6FA9-4A42-A134-5C8B9F741F1F}"/>
            </a:ext>
          </a:extLst>
        </xdr:cNvPr>
        <xdr:cNvGrpSpPr/>
      </xdr:nvGrpSpPr>
      <xdr:grpSpPr>
        <a:xfrm>
          <a:off x="0" y="914400"/>
          <a:ext cx="11932958" cy="846461"/>
          <a:chOff x="0" y="17053560"/>
          <a:chExt cx="11932958" cy="846461"/>
        </a:xfrm>
      </xdr:grpSpPr>
      <xdr:grpSp>
        <xdr:nvGrpSpPr>
          <xdr:cNvPr id="26" name="Group 25">
            <a:extLst>
              <a:ext uri="{FF2B5EF4-FFF2-40B4-BE49-F238E27FC236}">
                <a16:creationId xmlns:a16="http://schemas.microsoft.com/office/drawing/2014/main" id="{C2232814-D0DE-F398-FA46-19AF981D6CF9}"/>
              </a:ext>
            </a:extLst>
          </xdr:cNvPr>
          <xdr:cNvGrpSpPr/>
        </xdr:nvGrpSpPr>
        <xdr:grpSpPr>
          <a:xfrm>
            <a:off x="2792130" y="17089926"/>
            <a:ext cx="6709266" cy="737159"/>
            <a:chOff x="3014247" y="17830800"/>
            <a:chExt cx="7248941" cy="728417"/>
          </a:xfrm>
        </xdr:grpSpPr>
        <xdr:sp macro="" textlink="">
          <xdr:nvSpPr>
            <xdr:cNvPr id="47" name="Rectangle: Rounded Corners 46">
              <a:extLst>
                <a:ext uri="{FF2B5EF4-FFF2-40B4-BE49-F238E27FC236}">
                  <a16:creationId xmlns:a16="http://schemas.microsoft.com/office/drawing/2014/main" id="{2FE24315-BDE0-A0E7-68D6-8623B83AC17E}"/>
                </a:ext>
              </a:extLst>
            </xdr:cNvPr>
            <xdr:cNvSpPr/>
          </xdr:nvSpPr>
          <xdr:spPr>
            <a:xfrm>
              <a:off x="3014247" y="17830800"/>
              <a:ext cx="7248941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marL="0" marR="0" lvl="0" indent="0" algn="l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lang="en-CA" sz="1100" b="0" i="0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endParaRPr>
            </a:p>
          </xdr:txBody>
        </xdr:sp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49D47AC4-3FFD-D32C-2824-E588D23561CF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024947" y="17880107"/>
              <a:ext cx="2765531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Clear Ledger Analytics </a:t>
              </a:r>
            </a:p>
          </xdr:txBody>
        </xdr:sp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611172B8-24FF-D617-598C-E04580E79E78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3547830" y="18130747"/>
              <a:ext cx="5846081" cy="262972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fld id="{EB28F277-F0A7-4739-AEAB-E13E600E944F}" type="TxLink">
                <a:rPr lang="en-US" sz="1800" b="0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ctr"/>
                <a:t>Model-Crammer</a:t>
              </a:fld>
              <a:endParaRPr lang="en-US" sz="1800" b="0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7" name="Group 26">
            <a:extLst>
              <a:ext uri="{FF2B5EF4-FFF2-40B4-BE49-F238E27FC236}">
                <a16:creationId xmlns:a16="http://schemas.microsoft.com/office/drawing/2014/main" id="{B37E9269-8E49-7C4E-EE79-2C0B5964C13A}"/>
              </a:ext>
            </a:extLst>
          </xdr:cNvPr>
          <xdr:cNvGrpSpPr/>
        </xdr:nvGrpSpPr>
        <xdr:grpSpPr>
          <a:xfrm>
            <a:off x="0" y="17098242"/>
            <a:ext cx="2769028" cy="747338"/>
            <a:chOff x="0" y="17839017"/>
            <a:chExt cx="2940656" cy="738476"/>
          </a:xfrm>
        </xdr:grpSpPr>
        <xdr:sp macro="" textlink="">
          <xdr:nvSpPr>
            <xdr:cNvPr id="42" name="Rectangle: Rounded Corners 41">
              <a:extLst>
                <a:ext uri="{FF2B5EF4-FFF2-40B4-BE49-F238E27FC236}">
                  <a16:creationId xmlns:a16="http://schemas.microsoft.com/office/drawing/2014/main" id="{6A3EC53E-F97A-E7A6-ABA0-0808BA584642}"/>
                </a:ext>
              </a:extLst>
            </xdr:cNvPr>
            <xdr:cNvSpPr/>
          </xdr:nvSpPr>
          <xdr:spPr>
            <a:xfrm>
              <a:off x="0" y="17839017"/>
              <a:ext cx="2940656" cy="728417"/>
            </a:xfrm>
            <a:prstGeom prst="roundRect">
              <a:avLst/>
            </a:prstGeom>
            <a:solidFill>
              <a:schemeClr val="bg2"/>
            </a:solidFill>
          </xdr:spPr>
          <xdr:style>
            <a:lnRef idx="1">
              <a:schemeClr val="accent3"/>
            </a:lnRef>
            <a:fillRef idx="2">
              <a:schemeClr val="accent3"/>
            </a:fillRef>
            <a:effectRef idx="1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6F158578-286C-6B6B-4829-F10301D617E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553531" y="17872652"/>
              <a:ext cx="1764394" cy="21777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Porfolio Dashboard</a:t>
              </a:r>
            </a:p>
          </xdr:txBody>
        </xdr:sp>
        <xdr:sp macro="" textlink="">
          <xdr:nvSpPr>
            <xdr:cNvPr id="44" name="TextBox 43">
              <a:extLst>
                <a:ext uri="{FF2B5EF4-FFF2-40B4-BE49-F238E27FC236}">
                  <a16:creationId xmlns:a16="http://schemas.microsoft.com/office/drawing/2014/main" id="{5A330F2C-38B4-BFBF-8765-316BA9CA21CB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63809" y="18361715"/>
              <a:ext cx="1242279" cy="215778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Net Asset Value</a:t>
              </a:r>
            </a:p>
          </xdr:txBody>
        </xdr:sp>
        <xdr:sp macro="" textlink="">
          <xdr:nvSpPr>
            <xdr:cNvPr id="45" name="TextBox 44">
              <a:extLst>
                <a:ext uri="{FF2B5EF4-FFF2-40B4-BE49-F238E27FC236}">
                  <a16:creationId xmlns:a16="http://schemas.microsoft.com/office/drawing/2014/main" id="{68ABA0E7-1AB5-AA10-E264-4B90A2A0CFD7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67764" y="18077415"/>
              <a:ext cx="1633516" cy="301503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r"/>
              <a:fld id="{C1CD5FAC-BDE1-44DD-8868-B7AE5609E84F}" type="TxLink">
                <a:rPr lang="en-US" sz="16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r"/>
                <a:t>3,671,938</a:t>
              </a:fld>
              <a:endParaRPr lang="en-US" sz="16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  <xdr:sp macro="" textlink="">
          <xdr:nvSpPr>
            <xdr:cNvPr id="46" name="TextBox 45">
              <a:extLst>
                <a:ext uri="{FF2B5EF4-FFF2-40B4-BE49-F238E27FC236}">
                  <a16:creationId xmlns:a16="http://schemas.microsoft.com/office/drawing/2014/main" id="{35F2C1ED-FC9F-83F8-3CE6-CC9F84B6CB80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1747768" y="18125164"/>
              <a:ext cx="534526" cy="253754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l"/>
              <a:fld id="{DACF4337-63BC-4FED-9749-893DFC377543}" type="TxLink">
                <a:rPr lang="en-US" sz="1200" b="1" i="0" u="none" strike="noStrike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pPr algn="l"/>
                <a:t>USD</a:t>
              </a:fld>
              <a:endParaRPr lang="en-US" sz="1200" b="1" i="0" u="none" strike="noStrike">
                <a:solidFill>
                  <a:srgbClr val="000000"/>
                </a:solidFill>
                <a:latin typeface="Segoe UI" panose="020B0502040204020203" pitchFamily="34" charset="0"/>
                <a:ea typeface="Calibri"/>
                <a:cs typeface="Segoe UI" panose="020B0502040204020203" pitchFamily="34" charset="0"/>
              </a:endParaRPr>
            </a:p>
          </xdr:txBody>
        </xdr:sp>
      </xdr:grpSp>
      <xdr:grpSp>
        <xdr:nvGrpSpPr>
          <xdr:cNvPr id="28" name="Group 27">
            <a:extLst>
              <a:ext uri="{FF2B5EF4-FFF2-40B4-BE49-F238E27FC236}">
                <a16:creationId xmlns:a16="http://schemas.microsoft.com/office/drawing/2014/main" id="{BE5AF05E-4600-1815-8568-9613BDACEBE0}"/>
              </a:ext>
            </a:extLst>
          </xdr:cNvPr>
          <xdr:cNvGrpSpPr/>
        </xdr:nvGrpSpPr>
        <xdr:grpSpPr>
          <a:xfrm>
            <a:off x="9471660" y="17053560"/>
            <a:ext cx="2461298" cy="846461"/>
            <a:chOff x="7280791" y="14647166"/>
            <a:chExt cx="2461298" cy="846461"/>
          </a:xfrm>
        </xdr:grpSpPr>
        <xdr:grpSp>
          <xdr:nvGrpSpPr>
            <xdr:cNvPr id="29" name="Group 28">
              <a:extLst>
                <a:ext uri="{FF2B5EF4-FFF2-40B4-BE49-F238E27FC236}">
                  <a16:creationId xmlns:a16="http://schemas.microsoft.com/office/drawing/2014/main" id="{AD4AC8D2-F9C5-1F81-5C3C-1D55CCCF5DB8}"/>
                </a:ext>
              </a:extLst>
            </xdr:cNvPr>
            <xdr:cNvGrpSpPr/>
          </xdr:nvGrpSpPr>
          <xdr:grpSpPr>
            <a:xfrm>
              <a:off x="7280791" y="14698980"/>
              <a:ext cx="2461298" cy="794647"/>
              <a:chOff x="7257931" y="14721840"/>
              <a:chExt cx="2461298" cy="794647"/>
            </a:xfrm>
          </xdr:grpSpPr>
          <xdr:sp macro="" textlink="">
            <xdr:nvSpPr>
              <xdr:cNvPr id="31" name="Rectangle: Rounded Corners 30">
                <a:extLst>
                  <a:ext uri="{FF2B5EF4-FFF2-40B4-BE49-F238E27FC236}">
                    <a16:creationId xmlns:a16="http://schemas.microsoft.com/office/drawing/2014/main" id="{320FC236-3ECE-0C65-CB30-D72B412D88C5}"/>
                  </a:ext>
                </a:extLst>
              </xdr:cNvPr>
              <xdr:cNvSpPr/>
            </xdr:nvSpPr>
            <xdr:spPr>
              <a:xfrm>
                <a:off x="7315200" y="14721840"/>
                <a:ext cx="2404029" cy="737187"/>
              </a:xfrm>
              <a:prstGeom prst="roundRect">
                <a:avLst/>
              </a:prstGeom>
              <a:solidFill>
                <a:schemeClr val="bg2"/>
              </a:solidFill>
            </xdr:spPr>
            <xdr:style>
              <a:lnRef idx="1">
                <a:schemeClr val="accent3"/>
              </a:lnRef>
              <a:fillRef idx="2">
                <a:schemeClr val="accent3"/>
              </a:fillRef>
              <a:effectRef idx="1">
                <a:schemeClr val="accent3"/>
              </a:effectRef>
              <a:fontRef idx="minor">
                <a:schemeClr val="dk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CA" sz="1100"/>
              </a:p>
            </xdr:txBody>
          </xdr:sp>
          <xdr:grpSp>
            <xdr:nvGrpSpPr>
              <xdr:cNvPr id="32" name="Group 31">
                <a:extLst>
                  <a:ext uri="{FF2B5EF4-FFF2-40B4-BE49-F238E27FC236}">
                    <a16:creationId xmlns:a16="http://schemas.microsoft.com/office/drawing/2014/main" id="{97DB57B3-8EDB-6D37-A6E0-52D4E7C343C3}"/>
                  </a:ext>
                </a:extLst>
              </xdr:cNvPr>
              <xdr:cNvGrpSpPr/>
            </xdr:nvGrpSpPr>
            <xdr:grpSpPr>
              <a:xfrm>
                <a:off x="8064239" y="14871616"/>
                <a:ext cx="726497" cy="644871"/>
                <a:chOff x="10694495" y="19096951"/>
                <a:chExt cx="771526" cy="637224"/>
              </a:xfrm>
            </xdr:grpSpPr>
            <xdr:pic>
              <xdr:nvPicPr>
                <xdr:cNvPr id="40" name="Graphic 39" descr="Clipboard Partially Checked with solid fill">
                  <a:extLst>
                    <a:ext uri="{FF2B5EF4-FFF2-40B4-BE49-F238E27FC236}">
                      <a16:creationId xmlns:a16="http://schemas.microsoft.com/office/drawing/2014/main" id="{863E5C06-27B6-32F3-C3F5-5D89ECD4FB6C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1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2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828130" y="19096951"/>
                  <a:ext cx="497239" cy="465623"/>
                </a:xfrm>
                <a:prstGeom prst="rect">
                  <a:avLst/>
                </a:prstGeom>
              </xdr:spPr>
            </xdr:pic>
            <xdr:sp macro="" textlink="">
              <xdr:nvSpPr>
                <xdr:cNvPr id="41" name="TextBox 40">
                  <a:extLst>
                    <a:ext uri="{FF2B5EF4-FFF2-40B4-BE49-F238E27FC236}">
                      <a16:creationId xmlns:a16="http://schemas.microsoft.com/office/drawing/2014/main" id="{89D02452-C05B-92D4-6663-21BCF5CD3C9B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0694495" y="19488913"/>
                  <a:ext cx="771526" cy="24526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85058BAE-BF93-44E2-8FCF-60281232FFCB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VALID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  <xdr:grpSp>
            <xdr:nvGrpSpPr>
              <xdr:cNvPr id="33" name="Group 32">
                <a:extLst>
                  <a:ext uri="{FF2B5EF4-FFF2-40B4-BE49-F238E27FC236}">
                    <a16:creationId xmlns:a16="http://schemas.microsoft.com/office/drawing/2014/main" id="{BBF90F81-BF86-75B6-2A8F-95EBDD342FC2}"/>
                  </a:ext>
                </a:extLst>
              </xdr:cNvPr>
              <xdr:cNvGrpSpPr/>
            </xdr:nvGrpSpPr>
            <xdr:grpSpPr>
              <a:xfrm>
                <a:off x="7257931" y="14851529"/>
                <a:ext cx="837891" cy="634486"/>
                <a:chOff x="9896461" y="17988013"/>
                <a:chExt cx="889824" cy="626962"/>
              </a:xfrm>
            </xdr:grpSpPr>
            <xdr:pic>
              <xdr:nvPicPr>
                <xdr:cNvPr id="37" name="Graphic 36" descr="Monthly calendar with solid fill">
                  <a:extLst>
                    <a:ext uri="{FF2B5EF4-FFF2-40B4-BE49-F238E27FC236}">
                      <a16:creationId xmlns:a16="http://schemas.microsoft.com/office/drawing/2014/main" id="{C18AFBFB-E9C2-7109-DC0F-5EDCFFDED380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3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  <a:extLst>
                    <a:ext uri="{96DAC541-7B7A-43D3-8B79-37D633B846F1}">
                      <asvg:svgBlip xmlns:asvg="http://schemas.microsoft.com/office/drawing/2016/SVG/main" r:embed="rId14"/>
                    </a:ext>
                  </a:extLst>
                </a:blip>
                <a:stretch>
                  <a:fillRect/>
                </a:stretch>
              </xdr:blipFill>
              <xdr:spPr>
                <a:xfrm>
                  <a:off x="10115206" y="17988013"/>
                  <a:ext cx="423316" cy="392901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8" name="TextBox 37">
                  <a:extLst>
                    <a:ext uri="{FF2B5EF4-FFF2-40B4-BE49-F238E27FC236}">
                      <a16:creationId xmlns:a16="http://schemas.microsoft.com/office/drawing/2014/main" id="{DDA32176-7468-42BF-CB35-AF00A5F96E07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967111" y="18409530"/>
                  <a:ext cx="819174" cy="205445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fld id="{5C6B895A-9EC7-403C-8E0B-C7337D22F832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2026-08-31</a:t>
                  </a:fld>
                  <a:endParaRPr lang="en-US" sz="900" b="1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  <xdr:sp macro="" textlink="">
              <xdr:nvSpPr>
                <xdr:cNvPr id="39" name="TextBox 38">
                  <a:extLst>
                    <a:ext uri="{FF2B5EF4-FFF2-40B4-BE49-F238E27FC236}">
                      <a16:creationId xmlns:a16="http://schemas.microsoft.com/office/drawing/2014/main" id="{8BA87E4C-828D-BD54-E2D8-E319FC0007B7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9896461" y="18298593"/>
                  <a:ext cx="863261" cy="186192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b"/>
                <a:lstStyle/>
                <a:p>
                  <a:pPr algn="ctr"/>
                  <a:r>
                    <a:rPr lang="en-US" sz="8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t>Expires</a:t>
                  </a:r>
                </a:p>
              </xdr:txBody>
            </xdr:sp>
          </xdr:grpSp>
          <xdr:grpSp>
            <xdr:nvGrpSpPr>
              <xdr:cNvPr id="34" name="Group 33">
                <a:extLst>
                  <a:ext uri="{FF2B5EF4-FFF2-40B4-BE49-F238E27FC236}">
                    <a16:creationId xmlns:a16="http://schemas.microsoft.com/office/drawing/2014/main" id="{910707B2-604E-8CBB-54A3-C8797EFF6585}"/>
                  </a:ext>
                </a:extLst>
              </xdr:cNvPr>
              <xdr:cNvGrpSpPr/>
            </xdr:nvGrpSpPr>
            <xdr:grpSpPr>
              <a:xfrm>
                <a:off x="8729053" y="14840493"/>
                <a:ext cx="910310" cy="665140"/>
                <a:chOff x="12620607" y="19369079"/>
                <a:chExt cx="966787" cy="657228"/>
              </a:xfrm>
            </xdr:grpSpPr>
            <xdr:pic>
              <xdr:nvPicPr>
                <xdr:cNvPr id="35" name="Picture 34" descr="Single gear with solid fill">
                  <a:extLst>
                    <a:ext uri="{FF2B5EF4-FFF2-40B4-BE49-F238E27FC236}">
                      <a16:creationId xmlns:a16="http://schemas.microsoft.com/office/drawing/2014/main" id="{7ED71AFC-374E-B14F-6012-1B889DFABC2E}"/>
                    </a:ext>
                  </a:extLst>
                </xdr:cNvPr>
                <xdr:cNvPicPr>
                  <a:picLocks noChangeAspect="1"/>
                </xdr:cNvPicPr>
              </xdr:nvPicPr>
              <xdr:blipFill>
                <a:blip xmlns:r="http://schemas.openxmlformats.org/officeDocument/2006/relationships" r:embed="rId15">
                  <a:duotone>
                    <a:schemeClr val="accent5">
                      <a:shade val="45000"/>
                      <a:satMod val="135000"/>
                    </a:schemeClr>
                    <a:prstClr val="white"/>
                  </a:duotone>
                </a:blip>
                <a:stretch>
                  <a:fillRect/>
                </a:stretch>
              </xdr:blipFill>
              <xdr:spPr>
                <a:xfrm>
                  <a:off x="12820634" y="19369079"/>
                  <a:ext cx="504000" cy="504000"/>
                </a:xfrm>
                <a:prstGeom prst="rect">
                  <a:avLst/>
                </a:prstGeom>
              </xdr:spPr>
            </xdr:pic>
            <xdr:sp macro="" textlink="">
              <xdr:nvSpPr>
                <xdr:cNvPr id="36" name="TextBox 35">
                  <a:extLst>
                    <a:ext uri="{FF2B5EF4-FFF2-40B4-BE49-F238E27FC236}">
                      <a16:creationId xmlns:a16="http://schemas.microsoft.com/office/drawing/2014/main" id="{4BFFDAB4-DC35-1F53-9815-2322B01E1AAE}"/>
                    </a:ext>
                  </a:extLst>
                </xdr:cNvPr>
                <xdr:cNvSpPr txBox="1">
                  <a:spLocks noChangeAspect="1"/>
                </xdr:cNvSpPr>
              </xdr:nvSpPr>
              <xdr:spPr>
                <a:xfrm>
                  <a:off x="12620607" y="19763660"/>
                  <a:ext cx="966787" cy="262647"/>
                </a:xfrm>
                <a:prstGeom prst="rect">
                  <a:avLst/>
                </a:prstGeom>
                <a:solidFill>
                  <a:schemeClr val="lt1">
                    <a:alpha val="0"/>
                  </a:schemeClr>
                </a:solidFill>
                <a:ln w="9525" cmpd="sng">
                  <a:noFill/>
                </a:ln>
              </xdr:spPr>
              <xdr:style>
                <a:lnRef idx="0">
                  <a:scrgbClr r="0" g="0" b="0"/>
                </a:lnRef>
                <a:fillRef idx="0">
                  <a:scrgbClr r="0" g="0" b="0"/>
                </a:fillRef>
                <a:effectRef idx="0">
                  <a:scrgbClr r="0" g="0" b="0"/>
                </a:effectRef>
                <a:fontRef idx="minor">
                  <a:schemeClr val="dk1"/>
                </a:fontRef>
              </xdr:style>
              <xdr:txBody>
                <a:bodyPr vertOverflow="clip" horzOverflow="clip" wrap="square" rtlCol="0" anchor="t"/>
                <a:lstStyle/>
                <a:p>
                  <a:pPr algn="ctr"/>
                  <a:fld id="{9AA1E687-C9F8-4057-861D-92CDC185E9F4}" type="TxLink">
                    <a:rPr lang="en-US" sz="900" b="0" i="0" u="none" strike="noStrike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rPr>
                    <a:pPr algn="ctr"/>
                    <a:t>Version 1.0.22</a:t>
                  </a:fld>
                  <a:endPara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endParaRPr>
                </a:p>
              </xdr:txBody>
            </xdr:sp>
          </xdr:grpSp>
        </xdr:grpSp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852642A8-9B4B-B0C6-5C96-415E8B8ED56E}"/>
                </a:ext>
              </a:extLst>
            </xdr:cNvPr>
            <xdr:cNvSpPr txBox="1">
              <a:spLocks noChangeAspect="1"/>
            </xdr:cNvSpPr>
          </xdr:nvSpPr>
          <xdr:spPr>
            <a:xfrm>
              <a:off x="7395928" y="14647166"/>
              <a:ext cx="2179364" cy="272087"/>
            </a:xfrm>
            <a:prstGeom prst="rect">
              <a:avLst/>
            </a:prstGeom>
            <a:solidFill>
              <a:schemeClr val="lt1">
                <a:alpha val="0"/>
              </a:schemeClr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b"/>
            <a:lstStyle/>
            <a:p>
              <a:pPr algn="ctr"/>
              <a:r>
                <a:rPr lang="en-US" sz="900" b="0" i="0" u="none" strike="noStrike">
                  <a:solidFill>
                    <a:srgbClr val="000000"/>
                  </a:solidFill>
                  <a:latin typeface="Segoe UI" panose="020B0502040204020203" pitchFamily="34" charset="0"/>
                  <a:ea typeface="Calibri"/>
                  <a:cs typeface="Segoe UI" panose="020B0502040204020203" pitchFamily="34" charset="0"/>
                </a:rPr>
                <a:t>License Details</a:t>
              </a:r>
            </a:p>
          </xdr:txBody>
        </xdr:sp>
      </xdr:grpSp>
    </xdr:grpSp>
    <xdr:clientData/>
  </xdr:twoCellAnchor>
  <xdr:twoCellAnchor editAs="oneCell">
    <xdr:from>
      <xdr:col>1</xdr:col>
      <xdr:colOff>3177540</xdr:colOff>
      <xdr:row>0</xdr:row>
      <xdr:rowOff>38100</xdr:rowOff>
    </xdr:from>
    <xdr:to>
      <xdr:col>1</xdr:col>
      <xdr:colOff>5436751</xdr:colOff>
      <xdr:row>4</xdr:row>
      <xdr:rowOff>128688</xdr:rowOff>
    </xdr:to>
    <xdr:grpSp>
      <xdr:nvGrpSpPr>
        <xdr:cNvPr id="50" name="Group 49">
          <a:extLst>
            <a:ext uri="{FF2B5EF4-FFF2-40B4-BE49-F238E27FC236}">
              <a16:creationId xmlns:a16="http://schemas.microsoft.com/office/drawing/2014/main" id="{494716F9-E6E9-4836-ACF9-ED0E5B85216A}"/>
            </a:ext>
          </a:extLst>
        </xdr:cNvPr>
        <xdr:cNvGrpSpPr/>
      </xdr:nvGrpSpPr>
      <xdr:grpSpPr>
        <a:xfrm>
          <a:off x="3802380" y="38100"/>
          <a:ext cx="2259211" cy="822108"/>
          <a:chOff x="11113888" y="12519660"/>
          <a:chExt cx="2259211" cy="822108"/>
        </a:xfrm>
      </xdr:grpSpPr>
      <xdr:sp macro="" textlink="">
        <xdr:nvSpPr>
          <xdr:cNvPr id="51" name="Rectangle: Rounded Corners 50">
            <a:extLst>
              <a:ext uri="{FF2B5EF4-FFF2-40B4-BE49-F238E27FC236}">
                <a16:creationId xmlns:a16="http://schemas.microsoft.com/office/drawing/2014/main" id="{D28641AE-B32A-1263-AFF6-76280A4BBFD7}"/>
              </a:ext>
            </a:extLst>
          </xdr:cNvPr>
          <xdr:cNvSpPr>
            <a:spLocks/>
          </xdr:cNvSpPr>
        </xdr:nvSpPr>
        <xdr:spPr>
          <a:xfrm>
            <a:off x="11113888" y="12519660"/>
            <a:ext cx="2259211" cy="782627"/>
          </a:xfrm>
          <a:prstGeom prst="roundRect">
            <a:avLst/>
          </a:prstGeom>
          <a:solidFill>
            <a:schemeClr val="lt1">
              <a:alpha val="80000"/>
            </a:schemeClr>
          </a:solidFill>
          <a:ln>
            <a:noFill/>
          </a:ln>
          <a:effectLst>
            <a:outerShdw blurRad="50800" dir="5400000" sx="102000" sy="102000" algn="ctr" rotWithShape="0">
              <a:prstClr val="black">
                <a:alpha val="15000"/>
              </a:prstClr>
            </a:outerShdw>
          </a:effectLst>
        </xdr:spPr>
        <xdr:style>
          <a:lnRef idx="2">
            <a:schemeClr val="accent3"/>
          </a:lnRef>
          <a:fillRef idx="1">
            <a:schemeClr val="lt1"/>
          </a:fillRef>
          <a:effectRef idx="0">
            <a:schemeClr val="accent3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CA" sz="1100"/>
          </a:p>
        </xdr:txBody>
      </xdr:sp>
      <xdr:grpSp>
        <xdr:nvGrpSpPr>
          <xdr:cNvPr id="52" name="Group 51">
            <a:extLst>
              <a:ext uri="{FF2B5EF4-FFF2-40B4-BE49-F238E27FC236}">
                <a16:creationId xmlns:a16="http://schemas.microsoft.com/office/drawing/2014/main" id="{9245AFFA-8583-8A57-AD90-F134040FCFC7}"/>
              </a:ext>
            </a:extLst>
          </xdr:cNvPr>
          <xdr:cNvGrpSpPr/>
        </xdr:nvGrpSpPr>
        <xdr:grpSpPr>
          <a:xfrm>
            <a:off x="11871960" y="12534900"/>
            <a:ext cx="677818" cy="618084"/>
            <a:chOff x="14020800" y="13799820"/>
            <a:chExt cx="677818" cy="618084"/>
          </a:xfrm>
        </xdr:grpSpPr>
        <xdr:sp macro="" textlink="">
          <xdr:nvSpPr>
            <xdr:cNvPr id="64" name="Rectangle: Rounded Corners 63">
              <a:extLst>
                <a:ext uri="{FF2B5EF4-FFF2-40B4-BE49-F238E27FC236}">
                  <a16:creationId xmlns:a16="http://schemas.microsoft.com/office/drawing/2014/main" id="{DF603481-4B49-1A11-737A-20D21C96AF61}"/>
                </a:ext>
              </a:extLst>
            </xdr:cNvPr>
            <xdr:cNvSpPr>
              <a:spLocks noChangeAspect="1"/>
            </xdr:cNvSpPr>
          </xdr:nvSpPr>
          <xdr:spPr>
            <a:xfrm>
              <a:off x="14020800" y="1379982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5" name="Group 64">
              <a:extLst>
                <a:ext uri="{FF2B5EF4-FFF2-40B4-BE49-F238E27FC236}">
                  <a16:creationId xmlns:a16="http://schemas.microsoft.com/office/drawing/2014/main" id="{428A4730-E1A2-27EF-6496-7A1C2BE2E06E}"/>
                </a:ext>
              </a:extLst>
            </xdr:cNvPr>
            <xdr:cNvGrpSpPr/>
          </xdr:nvGrpSpPr>
          <xdr:grpSpPr>
            <a:xfrm>
              <a:off x="14039491" y="13807427"/>
              <a:ext cx="638475" cy="610477"/>
              <a:chOff x="14016631" y="13967447"/>
              <a:chExt cx="638475" cy="610477"/>
            </a:xfrm>
          </xdr:grpSpPr>
          <xdr:sp macro="" textlink="">
            <xdr:nvSpPr>
              <xdr:cNvPr id="66" name="TextBox 65">
                <a:extLst>
                  <a:ext uri="{FF2B5EF4-FFF2-40B4-BE49-F238E27FC236}">
                    <a16:creationId xmlns:a16="http://schemas.microsoft.com/office/drawing/2014/main" id="{56342D94-5D4C-4340-67B2-A3B3C23F4301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4016631" y="14361959"/>
                <a:ext cx="638475" cy="215965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Website</a:t>
                </a:r>
              </a:p>
            </xdr:txBody>
          </xdr:sp>
          <xdr:pic>
            <xdr:nvPicPr>
              <xdr:cNvPr id="67" name="Graphic 66" descr="World with solid fill">
                <a:extLst>
                  <a:ext uri="{FF2B5EF4-FFF2-40B4-BE49-F238E27FC236}">
                    <a16:creationId xmlns:a16="http://schemas.microsoft.com/office/drawing/2014/main" id="{BD42403D-24D5-B785-B0D5-D289624D0AEB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6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7"/>
                  </a:ext>
                </a:extLst>
              </a:blip>
              <a:stretch>
                <a:fillRect/>
              </a:stretch>
            </xdr:blipFill>
            <xdr:spPr>
              <a:xfrm>
                <a:off x="14100544" y="13967447"/>
                <a:ext cx="440661" cy="473634"/>
              </a:xfrm>
              <a:prstGeom prst="rect">
                <a:avLst/>
              </a:prstGeom>
            </xdr:spPr>
          </xdr:pic>
        </xdr:grpSp>
      </xdr:grpSp>
      <xdr:grpSp>
        <xdr:nvGrpSpPr>
          <xdr:cNvPr id="53" name="Group 52">
            <a:extLst>
              <a:ext uri="{FF2B5EF4-FFF2-40B4-BE49-F238E27FC236}">
                <a16:creationId xmlns:a16="http://schemas.microsoft.com/office/drawing/2014/main" id="{65E63BF8-9D6F-53F0-EE0F-0EBE81D4D2DD}"/>
              </a:ext>
            </a:extLst>
          </xdr:cNvPr>
          <xdr:cNvGrpSpPr/>
        </xdr:nvGrpSpPr>
        <xdr:grpSpPr>
          <a:xfrm>
            <a:off x="12578809" y="12530892"/>
            <a:ext cx="709501" cy="625329"/>
            <a:chOff x="14057089" y="13483392"/>
            <a:chExt cx="709501" cy="625329"/>
          </a:xfrm>
        </xdr:grpSpPr>
        <xdr:sp macro="" textlink="">
          <xdr:nvSpPr>
            <xdr:cNvPr id="60" name="Rectangle: Rounded Corners 59">
              <a:extLst>
                <a:ext uri="{FF2B5EF4-FFF2-40B4-BE49-F238E27FC236}">
                  <a16:creationId xmlns:a16="http://schemas.microsoft.com/office/drawing/2014/main" id="{5706586E-E393-FBA6-B4BF-6BDC3200C699}"/>
                </a:ext>
              </a:extLst>
            </xdr:cNvPr>
            <xdr:cNvSpPr>
              <a:spLocks noChangeAspect="1"/>
            </xdr:cNvSpPr>
          </xdr:nvSpPr>
          <xdr:spPr>
            <a:xfrm>
              <a:off x="14063777" y="13502640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61" name="Group 60">
              <a:extLst>
                <a:ext uri="{FF2B5EF4-FFF2-40B4-BE49-F238E27FC236}">
                  <a16:creationId xmlns:a16="http://schemas.microsoft.com/office/drawing/2014/main" id="{92D4FAA0-E03A-CD3D-4C71-7A4863760DD0}"/>
                </a:ext>
              </a:extLst>
            </xdr:cNvPr>
            <xdr:cNvGrpSpPr/>
          </xdr:nvGrpSpPr>
          <xdr:grpSpPr>
            <a:xfrm>
              <a:off x="14057089" y="13483392"/>
              <a:ext cx="709501" cy="625329"/>
              <a:chOff x="13935169" y="14847372"/>
              <a:chExt cx="709501" cy="625329"/>
            </a:xfrm>
          </xdr:grpSpPr>
          <xdr:pic>
            <xdr:nvPicPr>
              <xdr:cNvPr id="62" name="Graphic 61" descr="Envelope with solid fill">
                <a:extLst>
                  <a:ext uri="{FF2B5EF4-FFF2-40B4-BE49-F238E27FC236}">
                    <a16:creationId xmlns:a16="http://schemas.microsoft.com/office/drawing/2014/main" id="{5BF233E3-E661-ECAF-97CA-F0CB34C58F86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8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19"/>
                  </a:ext>
                </a:extLst>
              </a:blip>
              <a:stretch>
                <a:fillRect/>
              </a:stretch>
            </xdr:blipFill>
            <xdr:spPr>
              <a:xfrm>
                <a:off x="14051773" y="14847372"/>
                <a:ext cx="440660" cy="473634"/>
              </a:xfrm>
              <a:prstGeom prst="rect">
                <a:avLst/>
              </a:prstGeom>
            </xdr:spPr>
          </xdr:pic>
          <xdr:sp macro="" textlink="">
            <xdr:nvSpPr>
              <xdr:cNvPr id="63" name="TextBox 62">
                <a:extLst>
                  <a:ext uri="{FF2B5EF4-FFF2-40B4-BE49-F238E27FC236}">
                    <a16:creationId xmlns:a16="http://schemas.microsoft.com/office/drawing/2014/main" id="{4D9C27A2-A890-05B0-EACA-A1DF39678C96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3935169" y="15273335"/>
                <a:ext cx="709501" cy="199366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Support</a:t>
                </a:r>
              </a:p>
            </xdr:txBody>
          </xdr:sp>
        </xdr:grpSp>
      </xdr:grpSp>
      <xdr:sp macro="" textlink="">
        <xdr:nvSpPr>
          <xdr:cNvPr id="54" name="TextBox 53">
            <a:extLst>
              <a:ext uri="{FF2B5EF4-FFF2-40B4-BE49-F238E27FC236}">
                <a16:creationId xmlns:a16="http://schemas.microsoft.com/office/drawing/2014/main" id="{9CCC09F2-7610-BD8A-B1CE-8EC32745EA01}"/>
              </a:ext>
            </a:extLst>
          </xdr:cNvPr>
          <xdr:cNvSpPr txBox="1">
            <a:spLocks noChangeAspect="1"/>
          </xdr:cNvSpPr>
        </xdr:nvSpPr>
        <xdr:spPr>
          <a:xfrm>
            <a:off x="11637514" y="13155648"/>
            <a:ext cx="1135022" cy="186120"/>
          </a:xfrm>
          <a:prstGeom prst="rect">
            <a:avLst/>
          </a:prstGeom>
          <a:solidFill>
            <a:schemeClr val="accent5">
              <a:alpha val="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b"/>
          <a:lstStyle/>
          <a:p>
            <a:pPr algn="ctr"/>
            <a:r>
              <a:rPr lang="en-CA" sz="800" baseline="0">
                <a:latin typeface="Segoe UI" panose="020B0502040204020203" pitchFamily="34" charset="0"/>
                <a:cs typeface="Segoe UI" panose="020B0502040204020203" pitchFamily="34" charset="0"/>
              </a:rPr>
              <a:t>Application Details</a:t>
            </a:r>
            <a:endParaRPr lang="en-CA" sz="800">
              <a:latin typeface="Segoe UI" panose="020B0502040204020203" pitchFamily="34" charset="0"/>
              <a:cs typeface="Segoe UI" panose="020B0502040204020203" pitchFamily="34" charset="0"/>
            </a:endParaRPr>
          </a:p>
        </xdr:txBody>
      </xdr:sp>
      <xdr:grpSp>
        <xdr:nvGrpSpPr>
          <xdr:cNvPr id="55" name="Group 54">
            <a:extLst>
              <a:ext uri="{FF2B5EF4-FFF2-40B4-BE49-F238E27FC236}">
                <a16:creationId xmlns:a16="http://schemas.microsoft.com/office/drawing/2014/main" id="{BDF29B2D-5C74-E59E-F36F-8667AD549365}"/>
              </a:ext>
            </a:extLst>
          </xdr:cNvPr>
          <xdr:cNvGrpSpPr/>
        </xdr:nvGrpSpPr>
        <xdr:grpSpPr>
          <a:xfrm>
            <a:off x="11155502" y="12533743"/>
            <a:ext cx="717217" cy="626271"/>
            <a:chOff x="10317302" y="13531963"/>
            <a:chExt cx="717217" cy="626271"/>
          </a:xfrm>
        </xdr:grpSpPr>
        <xdr:sp macro="" textlink="">
          <xdr:nvSpPr>
            <xdr:cNvPr id="56" name="Rectangle: Rounded Corners 55">
              <a:extLst>
                <a:ext uri="{FF2B5EF4-FFF2-40B4-BE49-F238E27FC236}">
                  <a16:creationId xmlns:a16="http://schemas.microsoft.com/office/drawing/2014/main" id="{80F9FF17-50D6-DD88-B260-B448A36EAC90}"/>
                </a:ext>
              </a:extLst>
            </xdr:cNvPr>
            <xdr:cNvSpPr>
              <a:spLocks noChangeAspect="1"/>
            </xdr:cNvSpPr>
          </xdr:nvSpPr>
          <xdr:spPr>
            <a:xfrm>
              <a:off x="10322179" y="13531963"/>
              <a:ext cx="677818" cy="605693"/>
            </a:xfrm>
            <a:prstGeom prst="roundRect">
              <a:avLst>
                <a:gd name="adj" fmla="val 18519"/>
              </a:avLst>
            </a:prstGeom>
            <a:ln>
              <a:noFill/>
            </a:ln>
            <a:effectLst>
              <a:outerShdw blurRad="50800" dir="5400000" sx="102000" sy="102000" algn="ctr" rotWithShape="0">
                <a:prstClr val="black">
                  <a:alpha val="15000"/>
                </a:prstClr>
              </a:outerShdw>
            </a:effectLst>
          </xdr:spPr>
          <xdr:style>
            <a:lnRef idx="2">
              <a:schemeClr val="accent3"/>
            </a:lnRef>
            <a:fillRef idx="1">
              <a:schemeClr val="lt1"/>
            </a:fillRef>
            <a:effectRef idx="0">
              <a:schemeClr val="accent3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CA" sz="1100"/>
            </a:p>
          </xdr:txBody>
        </xdr:sp>
        <xdr:grpSp>
          <xdr:nvGrpSpPr>
            <xdr:cNvPr id="57" name="Group 56">
              <a:extLst>
                <a:ext uri="{FF2B5EF4-FFF2-40B4-BE49-F238E27FC236}">
                  <a16:creationId xmlns:a16="http://schemas.microsoft.com/office/drawing/2014/main" id="{6F5F94F8-BE3E-B49B-C7FF-574F288C9E8D}"/>
                </a:ext>
              </a:extLst>
            </xdr:cNvPr>
            <xdr:cNvGrpSpPr/>
          </xdr:nvGrpSpPr>
          <xdr:grpSpPr>
            <a:xfrm>
              <a:off x="10317302" y="13592363"/>
              <a:ext cx="717217" cy="565871"/>
              <a:chOff x="12885242" y="12967523"/>
              <a:chExt cx="717217" cy="565871"/>
            </a:xfrm>
          </xdr:grpSpPr>
          <xdr:pic>
            <xdr:nvPicPr>
              <xdr:cNvPr id="58" name="Graphic 57" descr="Open folder with solid fill">
                <a:extLst>
                  <a:ext uri="{FF2B5EF4-FFF2-40B4-BE49-F238E27FC236}">
                    <a16:creationId xmlns:a16="http://schemas.microsoft.com/office/drawing/2014/main" id="{C96B80CB-8F21-8DC0-0167-C9023212F3BB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0">
                <a:duotone>
                  <a:schemeClr val="accent5">
                    <a:shade val="45000"/>
                    <a:satMod val="135000"/>
                  </a:schemeClr>
                  <a:prstClr val="white"/>
                </a:duotone>
                <a:extLst>
                  <a:ext uri="{96DAC541-7B7A-43D3-8B79-37D633B846F1}">
                    <asvg:svgBlip xmlns:asvg="http://schemas.microsoft.com/office/drawing/2016/SVG/main" r:embed="rId21"/>
                  </a:ext>
                </a:extLst>
              </a:blip>
              <a:stretch>
                <a:fillRect/>
              </a:stretch>
            </xdr:blipFill>
            <xdr:spPr>
              <a:xfrm>
                <a:off x="13026474" y="12967523"/>
                <a:ext cx="406787" cy="438246"/>
              </a:xfrm>
              <a:prstGeom prst="rect">
                <a:avLst/>
              </a:prstGeom>
            </xdr:spPr>
          </xdr:pic>
          <xdr:sp macro="" textlink="">
            <xdr:nvSpPr>
              <xdr:cNvPr id="59" name="TextBox 58">
                <a:extLst>
                  <a:ext uri="{FF2B5EF4-FFF2-40B4-BE49-F238E27FC236}">
                    <a16:creationId xmlns:a16="http://schemas.microsoft.com/office/drawing/2014/main" id="{F862B224-3145-04DB-07BD-296AC42A1044}"/>
                  </a:ext>
                </a:extLst>
              </xdr:cNvPr>
              <xdr:cNvSpPr txBox="1">
                <a:spLocks noChangeAspect="1"/>
              </xdr:cNvSpPr>
            </xdr:nvSpPr>
            <xdr:spPr>
              <a:xfrm>
                <a:off x="12885242" y="13336151"/>
                <a:ext cx="717217" cy="197243"/>
              </a:xfrm>
              <a:prstGeom prst="rect">
                <a:avLst/>
              </a:prstGeom>
              <a:solidFill>
                <a:schemeClr val="lt1">
                  <a:alpha val="0"/>
                </a:schemeClr>
              </a:solidFill>
              <a:ln w="9525" cmpd="sng">
                <a:noFill/>
              </a:ln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vertOverflow="clip" horzOverflow="clip" wrap="square" rtlCol="0" anchor="b"/>
              <a:lstStyle/>
              <a:p>
                <a:pPr algn="ctr"/>
                <a:r>
                  <a:rPr lang="en-US" sz="900" b="0" i="0" u="none" strike="noStrike">
                    <a:solidFill>
                      <a:srgbClr val="000000"/>
                    </a:solidFill>
                    <a:latin typeface="Segoe UI" panose="020B0502040204020203" pitchFamily="34" charset="0"/>
                    <a:ea typeface="Calibri"/>
                    <a:cs typeface="Segoe UI" panose="020B0502040204020203" pitchFamily="34" charset="0"/>
                  </a:rPr>
                  <a:t>Manage</a:t>
                </a:r>
              </a:p>
            </xdr:txBody>
          </xdr:sp>
        </xdr:grpSp>
      </xdr:grpSp>
    </xdr:grp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96B0D59-8E49-4E84-A266-1990A9F0A75D}" name="UI_Table" displayName="UI_Table" ref="A10:P42" totalsRowCount="1" headerRowDxfId="75" dataDxfId="74" totalsRowDxfId="73">
  <autoFilter ref="A10:P41" xr:uid="{D0390448-CACD-4586-877D-BD90B59798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xr3:uid="{D860DC58-E22E-4C77-831C-B218911BEDB2}" name="Symbol" dataDxfId="72" totalsRowDxfId="71"/>
    <tableColumn id="2" xr3:uid="{C990CD81-471D-4AFB-B401-4C761AE52027}" name="Name" dataDxfId="70" totalsRowDxfId="69"/>
    <tableColumn id="3" xr3:uid="{D58D88FA-7397-4C33-ADC3-DDEA9825530B}" name="Weight" totalsRowFunction="sum" dataDxfId="68" totalsRowDxfId="67"/>
    <tableColumn id="4" xr3:uid="{A8D19F4C-6B75-45F7-9C63-9946C6C9CC4F}" name="Min" totalsRowFunction="sum" dataDxfId="66" totalsRowDxfId="65"/>
    <tableColumn id="5" xr3:uid="{7E24CD25-0661-4217-BCEC-3930BFAE91BE}" name="Max" totalsRowFunction="sum" dataDxfId="64" totalsRowDxfId="63"/>
    <tableColumn id="22" xr3:uid="{7BF97B83-F510-4B28-BB8B-390C190C3F16}" name="Mix" totalsRowFunction="sum" dataDxfId="62" totalsRowDxfId="61"/>
    <tableColumn id="7" xr3:uid="{779013A1-290B-4D7A-8875-2F2C332F4F82}" name="Adjust" totalsRowFunction="sum" dataDxfId="60" totalsRowDxfId="59"/>
    <tableColumn id="14" xr3:uid="{62E114EA-0B83-4483-8F24-64CA736F9E5C}" name="Signal" dataDxfId="58" totalsRowDxfId="57"/>
    <tableColumn id="18" xr3:uid="{AA8842D5-3BB0-4CA7-9B17-E6C541C566F1}" name="ExpR" totalsRowFunction="sum" dataDxfId="56" totalsRowDxfId="55"/>
    <tableColumn id="9" xr3:uid="{B5ECA1B0-381A-47C1-AE8D-554B9AC83D02}" name="Risk" totalsRowFunction="sum" dataDxfId="54" totalsRowDxfId="53"/>
    <tableColumn id="17" xr3:uid="{72519515-E7C4-4152-AB64-3B0F4589FF52}" name="Sharpe" totalsRowFunction="sum" dataDxfId="52" totalsRowDxfId="51"/>
    <tableColumn id="10" xr3:uid="{49C56E0E-F800-4CCE-BEBF-D81289A1C2F2}" name="Alpha" totalsRowFunction="sum" dataDxfId="50" totalsRowDxfId="49"/>
    <tableColumn id="19" xr3:uid="{16215FD2-A524-4967-B6B0-374FFAE687D8}" name="Beta" totalsRowFunction="sum" dataDxfId="48" totalsRowDxfId="47"/>
    <tableColumn id="20" xr3:uid="{DE98F274-9549-41BD-88B7-5653F76B186F}" name="Correl" totalsRowFunction="sum" dataDxfId="46" totalsRowDxfId="45"/>
    <tableColumn id="11" xr3:uid="{E19BC01B-C4FF-47D6-8793-37FD698AEBF6}" name="ActR" totalsRowFunction="sum" dataDxfId="44" totalsRowDxfId="43"/>
    <tableColumn id="13" xr3:uid="{EDCCB5BF-92F1-466D-AE5B-DCEAA8939007}" name="vs Bmk" totalsRowFunction="sum" dataDxfId="42" totalsRowDxfId="41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62339C8-DB7C-4F2E-9B8D-861861DE7364}" name="Table40" displayName="Table40" ref="R10:V18" headerRowDxfId="40" dataDxfId="39" totalsRowDxfId="38">
  <autoFilter ref="R10:V18" xr:uid="{E67155BB-21B7-47B9-A7A7-1D5D01AA5594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4FE1EE27-0102-4DAE-9C68-CC38AB1AFB9A}" name="Measure" totalsRowLabel="Total" dataDxfId="37" totalsRowDxfId="36"/>
    <tableColumn id="2" xr3:uid="{4AFBB248-2E45-45BF-A651-C3A879D1E2E0}" name="Current" dataDxfId="35" totalsRowDxfId="34"/>
    <tableColumn id="3" xr3:uid="{168C6245-C8FF-447E-8B26-33137B5B01DD}" name="Target" dataDxfId="33" totalsRowDxfId="32"/>
    <tableColumn id="4" xr3:uid="{0018AC4C-428F-4CB5-B998-526127C10E46}" name="Var" dataDxfId="31" totalsRowDxfId="30"/>
    <tableColumn id="5" xr3:uid="{C28986BA-C2D0-40CA-BB1A-384B4F7248BE}" name="Signal" totalsRowFunction="count" dataDxfId="29" totalsRowDxfId="28">
      <calculatedColumnFormula>U11</calculatedColumnFormula>
    </tableColumn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02674A9-C015-4F18-A901-2FA6B4D2B085}" name="Table9" displayName="Table9" ref="R20:V23" totalsRowShown="0" headerRowDxfId="27" dataDxfId="26">
  <autoFilter ref="R20:V23" xr:uid="{3B001464-FCC2-46A3-A13E-1825DA050FD0}">
    <filterColumn colId="0" hiddenButton="1"/>
    <filterColumn colId="1" hiddenButton="1"/>
    <filterColumn colId="2" hiddenButton="1"/>
    <filterColumn colId="3" hiddenButton="1"/>
    <filterColumn colId="4" hiddenButton="1"/>
  </autoFilter>
  <tableColumns count="5">
    <tableColumn id="1" xr3:uid="{19572BC2-222E-45E7-93F8-E8A04C1AA8B6}" name="Asset" dataDxfId="25"/>
    <tableColumn id="2" xr3:uid="{8F6DF817-B675-488E-AF51-602C7BDB447A}" name="Current" dataDxfId="24"/>
    <tableColumn id="3" xr3:uid="{1FC59EB9-B35B-4470-BF1B-37A5B5872ED9}" name="Target" dataDxfId="23"/>
    <tableColumn id="4" xr3:uid="{E337AE48-C103-456C-BA9D-8AA4109C36D4}" name="Var" dataDxfId="22">
      <calculatedColumnFormula>(T21-S21)*100</calculatedColumnFormula>
    </tableColumn>
    <tableColumn id="5" xr3:uid="{75FAE2D3-6456-4429-9CB4-4B7660CC35E7}" name="Signal" dataDxfId="21">
      <calculatedColumnFormula>Table9[[#This Row],[Var]]</calculatedColumnFormula>
    </tableColumn>
  </tableColumns>
  <tableStyleInfo name="TableStyleMedium16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F824B8-8CFB-4847-8C86-F91D5C803B52}" name="UI_TablePH" displayName="UI_TablePH" ref="A11:I43" totalsRowCount="1" headerRowDxfId="20" dataDxfId="19" totalsRowDxfId="18">
  <autoFilter ref="A11:I42" xr:uid="{4270C9CF-1A7B-4611-8995-BFC238C06A6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</autoFilter>
  <tableColumns count="9">
    <tableColumn id="1" xr3:uid="{61471D91-78E1-4A5E-878F-324A1A34A47D}" name="Account" dataDxfId="17" totalsRowDxfId="16"/>
    <tableColumn id="2" xr3:uid="{4A7B5B4E-55D7-40D3-AE1F-7179C8AD664F}" name="AssetType" dataDxfId="15" totalsRowDxfId="14"/>
    <tableColumn id="3" xr3:uid="{FD68D928-BCF9-4424-9CEA-3F4F22F133FE}" name="Symbol" dataDxfId="13" totalsRowDxfId="12"/>
    <tableColumn id="4" xr3:uid="{8F2A8472-5514-4221-A1E4-306FFDAFC464}" name="Mix" totalsRowFunction="sum" dataDxfId="11" totalsRowDxfId="10"/>
    <tableColumn id="5" xr3:uid="{A13D2770-5BF7-4F2E-B165-18BC6797D93A}" name="MV Shares" dataDxfId="9" totalsRowDxfId="8"/>
    <tableColumn id="6" xr3:uid="{59B55659-C55B-4F4F-9341-AEA93FD388C7}" name="MV" totalsRowFunction="sum" dataDxfId="7" totalsRowDxfId="6"/>
    <tableColumn id="7" xr3:uid="{93FCF8EB-EDCB-4863-8E1E-4A271DBA4911}" name="BV" totalsRowFunction="sum" dataDxfId="5" totalsRowDxfId="4"/>
    <tableColumn id="8" xr3:uid="{CADB2AAA-738B-4BBB-9960-2A8FD5169E3B}" name="MV +/- BV" totalsRowFunction="sum" dataDxfId="3" totalsRowDxfId="2"/>
    <tableColumn id="9" xr3:uid="{3698E6C7-8986-4760-BEA1-DFED178D90EC}" name="MV +/- BV%" totalsRowFunction="custom" dataDxfId="1" totalsRowDxfId="0">
      <totalsRowFormula>UI_TablePH[[#Totals],[MV +/- BV]]/UI_TablePH[[#Totals],[BV]]</totalsRowFormula>
    </tableColumn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798B1F-6881-4E43-ACB1-7D26A5372D2F}">
  <sheetPr codeName="Sheet18">
    <pageSetUpPr fitToPage="1"/>
  </sheetPr>
  <dimension ref="A1:AN74"/>
  <sheetViews>
    <sheetView showGridLines="0" showRowColHeaders="0" tabSelected="1" zoomScale="90" zoomScaleNormal="90" workbookViewId="0">
      <pane ySplit="7" topLeftCell="A8" activePane="bottomLeft" state="frozen"/>
      <selection activeCell="B23" sqref="B23"/>
      <selection pane="bottomLeft" activeCell="T18" sqref="T18"/>
    </sheetView>
  </sheetViews>
  <sheetFormatPr defaultColWidth="9.109375" defaultRowHeight="14.4" x14ac:dyDescent="0.3"/>
  <cols>
    <col min="1" max="1" width="9.77734375" customWidth="1"/>
    <col min="2" max="2" width="30.5546875" bestFit="1" customWidth="1"/>
    <col min="3" max="7" width="8.109375" customWidth="1"/>
    <col min="8" max="8" width="10.5546875" customWidth="1"/>
    <col min="9" max="10" width="9.5546875" customWidth="1"/>
    <col min="11" max="11" width="9.5546875" style="9" customWidth="1"/>
    <col min="12" max="12" width="9.5546875" style="19" customWidth="1"/>
    <col min="13" max="16" width="9.5546875" customWidth="1"/>
    <col min="17" max="17" width="2.5546875" customWidth="1"/>
    <col min="18" max="19" width="11.77734375" customWidth="1"/>
    <col min="20" max="20" width="11.77734375" style="20" customWidth="1"/>
    <col min="21" max="21" width="11.77734375" style="9" customWidth="1"/>
    <col min="22" max="22" width="11.77734375" style="21" customWidth="1"/>
    <col min="23" max="23" width="8.88671875" bestFit="1" customWidth="1"/>
    <col min="24" max="24" width="7.88671875" bestFit="1" customWidth="1"/>
    <col min="25" max="25" width="7.21875" style="22" bestFit="1" customWidth="1"/>
    <col min="26" max="26" width="7.44140625" bestFit="1" customWidth="1"/>
    <col min="27" max="27" width="13.44140625" bestFit="1" customWidth="1"/>
    <col min="28" max="28" width="16.109375" style="23" bestFit="1" customWidth="1"/>
    <col min="29" max="29" width="11.5546875" style="23" customWidth="1"/>
    <col min="30" max="30" width="12.44140625" bestFit="1" customWidth="1"/>
    <col min="31" max="31" width="13.5546875" customWidth="1"/>
    <col min="32" max="32" width="10.88671875" customWidth="1"/>
    <col min="33" max="33" width="10" customWidth="1"/>
    <col min="34" max="35" width="9.77734375" customWidth="1"/>
    <col min="36" max="36" width="17.44140625" bestFit="1" customWidth="1"/>
    <col min="37" max="37" width="9.77734375" customWidth="1"/>
    <col min="38" max="38" width="13" bestFit="1" customWidth="1"/>
    <col min="39" max="39" width="17.44140625" bestFit="1" customWidth="1"/>
    <col min="40" max="40" width="11.21875" bestFit="1" customWidth="1"/>
    <col min="41" max="41" width="10.77734375" bestFit="1" customWidth="1"/>
    <col min="42" max="42" width="10.77734375" customWidth="1"/>
    <col min="43" max="45" width="10.6640625" customWidth="1"/>
  </cols>
  <sheetData>
    <row r="1" spans="1:40" x14ac:dyDescent="0.3">
      <c r="AB1"/>
      <c r="AC1"/>
    </row>
    <row r="2" spans="1:40" x14ac:dyDescent="0.3">
      <c r="T2"/>
      <c r="U2"/>
      <c r="V2"/>
      <c r="AB2"/>
      <c r="AC2"/>
    </row>
    <row r="3" spans="1:40" x14ac:dyDescent="0.3">
      <c r="T3"/>
      <c r="U3"/>
      <c r="AB3"/>
      <c r="AC3"/>
    </row>
    <row r="4" spans="1:40" x14ac:dyDescent="0.3">
      <c r="K4"/>
      <c r="L4"/>
      <c r="T4"/>
      <c r="U4"/>
      <c r="Y4"/>
      <c r="AB4"/>
      <c r="AC4"/>
    </row>
    <row r="5" spans="1:40" x14ac:dyDescent="0.3">
      <c r="K5"/>
      <c r="L5"/>
      <c r="T5"/>
      <c r="U5"/>
      <c r="V5"/>
      <c r="Y5"/>
      <c r="AB5"/>
      <c r="AC5"/>
    </row>
    <row r="6" spans="1:40" ht="40.049999999999997" customHeight="1" x14ac:dyDescent="0.3">
      <c r="K6"/>
      <c r="L6"/>
      <c r="T6"/>
      <c r="U6"/>
      <c r="V6"/>
      <c r="Y6"/>
      <c r="AB6"/>
      <c r="AC6"/>
    </row>
    <row r="7" spans="1:40" ht="25.05" customHeight="1" x14ac:dyDescent="0.3">
      <c r="K7"/>
      <c r="L7"/>
      <c r="T7"/>
      <c r="U7"/>
      <c r="V7"/>
      <c r="Y7"/>
      <c r="AB7"/>
      <c r="AC7"/>
    </row>
    <row r="8" spans="1:40" ht="15" thickBot="1" x14ac:dyDescent="0.35">
      <c r="H8" s="9"/>
      <c r="I8" s="19"/>
      <c r="J8" s="19"/>
      <c r="K8"/>
      <c r="L8"/>
      <c r="Q8" s="20"/>
      <c r="R8" s="9"/>
      <c r="T8"/>
      <c r="U8"/>
      <c r="V8"/>
      <c r="Y8"/>
      <c r="AC8"/>
      <c r="AG8" s="12"/>
      <c r="AH8" s="12"/>
      <c r="AI8" s="12"/>
      <c r="AJ8" s="12"/>
      <c r="AK8" s="12"/>
      <c r="AL8" s="12"/>
      <c r="AM8" s="12"/>
      <c r="AN8" s="12"/>
    </row>
    <row r="9" spans="1:40" ht="15" thickBot="1" x14ac:dyDescent="0.35">
      <c r="I9" s="42" t="s">
        <v>152</v>
      </c>
      <c r="J9" s="42"/>
      <c r="K9" s="42"/>
      <c r="L9" s="42"/>
      <c r="M9" s="42"/>
      <c r="N9" s="42"/>
      <c r="O9" s="42"/>
      <c r="P9" s="42"/>
      <c r="R9" s="43" t="s">
        <v>153</v>
      </c>
      <c r="S9" s="44"/>
      <c r="T9" s="44"/>
      <c r="U9" s="44"/>
      <c r="V9" s="45"/>
      <c r="Y9"/>
      <c r="AG9" s="11"/>
      <c r="AH9" s="14"/>
      <c r="AI9" s="24"/>
      <c r="AJ9" s="20"/>
      <c r="AK9" s="24"/>
      <c r="AL9" s="19"/>
      <c r="AM9" s="14"/>
      <c r="AN9" s="25"/>
    </row>
    <row r="10" spans="1:40" x14ac:dyDescent="0.3">
      <c r="A10" t="s">
        <v>112</v>
      </c>
      <c r="B10" t="s">
        <v>154</v>
      </c>
      <c r="C10" s="12" t="s">
        <v>155</v>
      </c>
      <c r="D10" s="26" t="s">
        <v>156</v>
      </c>
      <c r="E10" s="27" t="s">
        <v>157</v>
      </c>
      <c r="F10" s="28" t="s">
        <v>113</v>
      </c>
      <c r="G10" s="26" t="s">
        <v>158</v>
      </c>
      <c r="H10" s="29" t="s">
        <v>159</v>
      </c>
      <c r="I10" s="26" t="s">
        <v>160</v>
      </c>
      <c r="J10" s="26" t="s">
        <v>161</v>
      </c>
      <c r="K10" s="26" t="s">
        <v>162</v>
      </c>
      <c r="L10" s="26" t="s">
        <v>163</v>
      </c>
      <c r="M10" s="26" t="s">
        <v>164</v>
      </c>
      <c r="N10" s="26" t="s">
        <v>165</v>
      </c>
      <c r="O10" s="28" t="s">
        <v>166</v>
      </c>
      <c r="P10" s="28" t="s">
        <v>167</v>
      </c>
      <c r="R10" t="s">
        <v>168</v>
      </c>
      <c r="S10" s="12" t="s">
        <v>169</v>
      </c>
      <c r="T10" s="26" t="s">
        <v>170</v>
      </c>
      <c r="U10" s="26" t="s">
        <v>171</v>
      </c>
      <c r="V10" s="29" t="s">
        <v>159</v>
      </c>
      <c r="W10" s="21"/>
      <c r="AG10" s="11"/>
      <c r="AH10" s="17"/>
      <c r="AI10" s="30"/>
      <c r="AJ10" s="9"/>
      <c r="AK10" s="30"/>
      <c r="AL10" s="19"/>
      <c r="AM10" s="14"/>
      <c r="AN10" s="25"/>
    </row>
    <row r="11" spans="1:40" x14ac:dyDescent="0.3">
      <c r="A11" t="s">
        <v>124</v>
      </c>
      <c r="B11" t="s">
        <v>172</v>
      </c>
      <c r="C11" s="14">
        <v>6.4000003453425811E-2</v>
      </c>
      <c r="D11" s="14">
        <v>0</v>
      </c>
      <c r="E11" s="14">
        <v>7.1999999999999995E-2</v>
      </c>
      <c r="F11" s="14">
        <v>5.1198570765588952E-2</v>
      </c>
      <c r="G11" s="11">
        <v>1.2801432687836858E-2</v>
      </c>
      <c r="H11" s="31" t="s">
        <v>207</v>
      </c>
      <c r="I11" s="25">
        <v>0.21937970866230463</v>
      </c>
      <c r="J11" s="25">
        <v>0.29309403400788092</v>
      </c>
      <c r="K11" s="19">
        <v>5.8751232017242208E-2</v>
      </c>
      <c r="L11" s="25">
        <v>0.89211081518798185</v>
      </c>
      <c r="M11" s="19">
        <v>1.5090017413465384E-2</v>
      </c>
      <c r="N11" s="19">
        <v>3.461931835662211E-3</v>
      </c>
      <c r="O11" s="25">
        <v>1.1707902241850017</v>
      </c>
      <c r="P11" s="25">
        <v>0.99427676968655287</v>
      </c>
      <c r="R11" t="s">
        <v>160</v>
      </c>
      <c r="S11" s="20">
        <v>0.25029395749115929</v>
      </c>
      <c r="T11" s="20">
        <v>0.41802575420799232</v>
      </c>
      <c r="U11" s="19">
        <f>(T11-S11)*100</f>
        <v>16.773179671683302</v>
      </c>
      <c r="V11" s="32">
        <f>U11</f>
        <v>16.773179671683302</v>
      </c>
      <c r="W11" s="21"/>
      <c r="AG11" s="33"/>
      <c r="AH11" s="28"/>
      <c r="AI11" s="30"/>
      <c r="AJ11" s="33"/>
      <c r="AK11" s="30"/>
      <c r="AL11" s="28"/>
      <c r="AM11" s="33"/>
      <c r="AN11" s="33"/>
    </row>
    <row r="12" spans="1:40" x14ac:dyDescent="0.3">
      <c r="A12" t="s">
        <v>121</v>
      </c>
      <c r="B12" t="s">
        <v>173</v>
      </c>
      <c r="C12" s="14">
        <v>0</v>
      </c>
      <c r="D12" s="14">
        <v>0</v>
      </c>
      <c r="E12" s="14">
        <v>4.8000000000000001E-2</v>
      </c>
      <c r="F12" s="14">
        <v>5.9800571786775614E-2</v>
      </c>
      <c r="G12" s="11">
        <v>-5.9800571786775614E-2</v>
      </c>
      <c r="H12" s="34" t="s">
        <v>208</v>
      </c>
      <c r="I12" s="25">
        <v>-0.62720949878687826</v>
      </c>
      <c r="J12" s="25">
        <v>-1.2529303137623209</v>
      </c>
      <c r="K12" s="19">
        <v>-5.5192183444448865E-2</v>
      </c>
      <c r="L12" s="25">
        <v>-0.54750080218994623</v>
      </c>
      <c r="M12" s="19">
        <v>-7.3371044687672388E-2</v>
      </c>
      <c r="N12" s="19">
        <v>-3.4950856683385677E-2</v>
      </c>
      <c r="O12" s="25">
        <v>-1.3112878346188894</v>
      </c>
      <c r="P12" s="25">
        <v>-0.48672343259378303</v>
      </c>
      <c r="R12" t="s">
        <v>161</v>
      </c>
      <c r="S12" s="20">
        <v>0.20951811601898357</v>
      </c>
      <c r="T12" s="20">
        <v>0.21340574593649195</v>
      </c>
      <c r="U12" s="25">
        <f>(T12-S12)*100</f>
        <v>0.38876299175083784</v>
      </c>
      <c r="V12" s="32">
        <f t="shared" ref="V12:V18" si="0">U12</f>
        <v>0.38876299175083784</v>
      </c>
      <c r="W12" s="21"/>
      <c r="AG12" s="35"/>
      <c r="AH12" s="35"/>
      <c r="AI12" s="35"/>
      <c r="AJ12" s="35"/>
      <c r="AK12" s="36"/>
      <c r="AL12" s="35"/>
      <c r="AM12" s="37"/>
      <c r="AN12" s="37"/>
    </row>
    <row r="13" spans="1:40" x14ac:dyDescent="0.3">
      <c r="A13" t="s">
        <v>148</v>
      </c>
      <c r="B13" t="s">
        <v>174</v>
      </c>
      <c r="C13" s="14">
        <v>4.8000000000000001E-2</v>
      </c>
      <c r="D13" s="14">
        <v>0</v>
      </c>
      <c r="E13" s="14">
        <v>4.8000000000000001E-2</v>
      </c>
      <c r="F13" s="14">
        <v>1.7314629706952734E-2</v>
      </c>
      <c r="G13" s="11">
        <v>3.0685370293047267E-2</v>
      </c>
      <c r="H13" s="34" t="s">
        <v>208</v>
      </c>
      <c r="I13" s="25">
        <v>2.0809714932921608</v>
      </c>
      <c r="J13" s="25">
        <v>0.66157471738094686</v>
      </c>
      <c r="K13" s="19">
        <v>6.3522906957147282E-2</v>
      </c>
      <c r="L13" s="25">
        <v>0.8621191749490541</v>
      </c>
      <c r="M13" s="19">
        <v>3.7186443121211721E-2</v>
      </c>
      <c r="N13" s="19">
        <v>1.4919311145259254E-2</v>
      </c>
      <c r="O13" s="25">
        <v>1.340422334459977</v>
      </c>
      <c r="P13" s="25">
        <v>0.9173149441136299</v>
      </c>
      <c r="R13" t="s">
        <v>162</v>
      </c>
      <c r="S13" s="24">
        <v>0.92293738663974023</v>
      </c>
      <c r="T13" s="19">
        <v>1.6563172150849073</v>
      </c>
      <c r="U13" s="19">
        <f>(T13-S13)</f>
        <v>0.73337982844516703</v>
      </c>
      <c r="V13" s="32">
        <f t="shared" si="0"/>
        <v>0.73337982844516703</v>
      </c>
      <c r="W13" s="21"/>
    </row>
    <row r="14" spans="1:40" x14ac:dyDescent="0.3">
      <c r="A14" t="s">
        <v>126</v>
      </c>
      <c r="B14" t="s">
        <v>175</v>
      </c>
      <c r="C14" s="14">
        <v>7.1999999999999995E-2</v>
      </c>
      <c r="D14" s="14">
        <v>0</v>
      </c>
      <c r="E14" s="14">
        <v>7.1999999999999995E-2</v>
      </c>
      <c r="F14" s="14">
        <v>4.2520432426238527E-2</v>
      </c>
      <c r="G14" s="11">
        <v>2.9479567573761467E-2</v>
      </c>
      <c r="H14" s="34" t="s">
        <v>207</v>
      </c>
      <c r="I14" s="25">
        <v>1.7054322479207038</v>
      </c>
      <c r="J14" s="25">
        <v>0.64564127601067978</v>
      </c>
      <c r="K14" s="19">
        <v>8.0011142292011311E-2</v>
      </c>
      <c r="L14" s="25">
        <v>1.1416700040480487</v>
      </c>
      <c r="M14" s="19">
        <v>3.5475848072087202E-2</v>
      </c>
      <c r="N14" s="19">
        <v>1.270708883372863E-2</v>
      </c>
      <c r="O14" s="25">
        <v>1.6477635462462794</v>
      </c>
      <c r="P14" s="25">
        <v>1.2412824528871083</v>
      </c>
      <c r="R14" t="s">
        <v>163</v>
      </c>
      <c r="S14" s="20">
        <v>9.1554442680265705E-2</v>
      </c>
      <c r="T14" s="20">
        <v>0.21263381370360196</v>
      </c>
      <c r="U14" s="25">
        <f t="shared" ref="U14:U17" si="1">(T14-S14)*100</f>
        <v>12.107937102333626</v>
      </c>
      <c r="V14" s="32">
        <f t="shared" si="0"/>
        <v>12.107937102333626</v>
      </c>
      <c r="W14" s="21"/>
    </row>
    <row r="15" spans="1:40" x14ac:dyDescent="0.3">
      <c r="A15" t="s">
        <v>130</v>
      </c>
      <c r="B15" t="s">
        <v>176</v>
      </c>
      <c r="C15" s="14">
        <v>0</v>
      </c>
      <c r="D15" s="14">
        <v>0</v>
      </c>
      <c r="E15" s="14">
        <v>4.8000000000000001E-2</v>
      </c>
      <c r="F15" s="14">
        <v>3.5750927416784671E-2</v>
      </c>
      <c r="G15" s="11">
        <v>-3.5750927416784671E-2</v>
      </c>
      <c r="H15" s="34" t="s">
        <v>208</v>
      </c>
      <c r="I15" s="25">
        <v>-6.6257377763678897E-3</v>
      </c>
      <c r="J15" s="25">
        <v>-0.74904669582961514</v>
      </c>
      <c r="K15" s="19">
        <v>-3.2995867519994282E-2</v>
      </c>
      <c r="L15" s="25">
        <v>-0.32731562349463522</v>
      </c>
      <c r="M15" s="19">
        <v>-4.3863843016007958E-2</v>
      </c>
      <c r="N15" s="19">
        <v>-2.0894876137597176E-2</v>
      </c>
      <c r="O15" s="25">
        <v>-0.78393491562466477</v>
      </c>
      <c r="P15" s="25">
        <v>-0.29098073130057706</v>
      </c>
      <c r="R15" t="s">
        <v>164</v>
      </c>
      <c r="S15" s="24">
        <v>1.2269288151505229</v>
      </c>
      <c r="T15" s="19">
        <v>1.2172971132107886</v>
      </c>
      <c r="U15" s="19">
        <f>(T15-S15)</f>
        <v>-9.6317019397342829E-3</v>
      </c>
      <c r="V15" s="32">
        <f t="shared" si="0"/>
        <v>-9.6317019397342829E-3</v>
      </c>
      <c r="W15" s="21"/>
      <c r="Y15"/>
      <c r="AB15"/>
      <c r="AD15" s="23"/>
    </row>
    <row r="16" spans="1:40" x14ac:dyDescent="0.3">
      <c r="A16" t="s">
        <v>132</v>
      </c>
      <c r="B16" t="s">
        <v>177</v>
      </c>
      <c r="C16" s="14">
        <v>7.1999999999999995E-2</v>
      </c>
      <c r="D16" s="14">
        <v>0</v>
      </c>
      <c r="E16" s="14">
        <v>7.1999999999999995E-2</v>
      </c>
      <c r="F16" s="14">
        <v>3.3799586835872995E-2</v>
      </c>
      <c r="G16" s="11">
        <v>3.8200413164126999E-2</v>
      </c>
      <c r="H16" s="34" t="s">
        <v>207</v>
      </c>
      <c r="I16" s="25">
        <v>1.5003290107133436</v>
      </c>
      <c r="J16" s="25">
        <v>0.82835878982926459</v>
      </c>
      <c r="K16" s="19">
        <v>8.805993673047198E-2</v>
      </c>
      <c r="L16" s="25">
        <v>1.2215132198207055</v>
      </c>
      <c r="M16" s="19">
        <v>4.6175704819385051E-2</v>
      </c>
      <c r="N16" s="19">
        <v>1.780404719515697E-2</v>
      </c>
      <c r="O16" s="25">
        <v>1.8389914624443147</v>
      </c>
      <c r="P16" s="25">
        <v>1.3122623745506956</v>
      </c>
      <c r="R16" t="s">
        <v>165</v>
      </c>
      <c r="S16" s="19">
        <v>0.58445689797091138</v>
      </c>
      <c r="T16" s="19">
        <v>0.52164512499520932</v>
      </c>
      <c r="U16" s="19">
        <f>(T16-S16)</f>
        <v>-6.2811772975702063E-2</v>
      </c>
      <c r="V16" s="32">
        <f t="shared" si="0"/>
        <v>-6.2811772975702063E-2</v>
      </c>
      <c r="W16" s="21"/>
      <c r="Y16"/>
      <c r="AB16"/>
      <c r="AD16" s="23"/>
    </row>
    <row r="17" spans="1:30" x14ac:dyDescent="0.3">
      <c r="A17" t="s">
        <v>129</v>
      </c>
      <c r="B17" t="s">
        <v>178</v>
      </c>
      <c r="C17" s="14">
        <v>0</v>
      </c>
      <c r="D17" s="14">
        <v>0</v>
      </c>
      <c r="E17" s="14">
        <v>7.1999999999999995E-2</v>
      </c>
      <c r="F17" s="14">
        <v>3.6175334788358923E-2</v>
      </c>
      <c r="G17" s="11">
        <v>-3.6175334788358923E-2</v>
      </c>
      <c r="H17" s="34" t="s">
        <v>207</v>
      </c>
      <c r="I17" s="25">
        <v>-0.26723749793701207</v>
      </c>
      <c r="J17" s="25">
        <v>-0.75793879912129569</v>
      </c>
      <c r="K17" s="19">
        <v>-3.3387568950385665E-2</v>
      </c>
      <c r="L17" s="25">
        <v>-0.33120126153202289</v>
      </c>
      <c r="M17" s="19">
        <v>-4.4384560649554705E-2</v>
      </c>
      <c r="N17" s="19">
        <v>-2.1142923953463452E-2</v>
      </c>
      <c r="O17" s="25">
        <v>-0.79324118488998585</v>
      </c>
      <c r="P17" s="25">
        <v>-0.2944350295880126</v>
      </c>
      <c r="R17" t="s">
        <v>166</v>
      </c>
      <c r="S17" s="14">
        <v>0.21927680546172795</v>
      </c>
      <c r="T17" s="17">
        <v>0.35835250195615004</v>
      </c>
      <c r="U17" s="25">
        <f t="shared" si="1"/>
        <v>13.907569649442209</v>
      </c>
      <c r="V17" s="32">
        <f t="shared" si="0"/>
        <v>13.907569649442209</v>
      </c>
      <c r="W17" s="21"/>
      <c r="Y17"/>
      <c r="AB17"/>
      <c r="AD17" s="23"/>
    </row>
    <row r="18" spans="1:30" x14ac:dyDescent="0.3">
      <c r="A18" t="s">
        <v>151</v>
      </c>
      <c r="B18" t="s">
        <v>179</v>
      </c>
      <c r="C18" s="14">
        <v>4.8000000000000001E-2</v>
      </c>
      <c r="D18" s="14">
        <v>0</v>
      </c>
      <c r="E18" s="14">
        <v>4.8000000000000001E-2</v>
      </c>
      <c r="F18" s="14">
        <v>1.0325010223013539E-2</v>
      </c>
      <c r="G18" s="11">
        <v>3.767498977698646E-2</v>
      </c>
      <c r="H18" s="34" t="s">
        <v>208</v>
      </c>
      <c r="I18" s="25">
        <v>0.67496790672299012</v>
      </c>
      <c r="J18" s="25">
        <v>0.80801990797739887</v>
      </c>
      <c r="K18" s="19">
        <v>6.9973888097260337E-2</v>
      </c>
      <c r="L18" s="25">
        <v>0.92611224658897195</v>
      </c>
      <c r="M18" s="19">
        <v>4.5762208672994242E-2</v>
      </c>
      <c r="N18" s="19">
        <v>1.9004442466839397E-2</v>
      </c>
      <c r="O18" s="25">
        <v>1.493688477643101</v>
      </c>
      <c r="P18" s="25">
        <v>0.9742042260401883</v>
      </c>
      <c r="R18" t="s">
        <v>167</v>
      </c>
      <c r="S18" s="25">
        <v>8.1391100126808116</v>
      </c>
      <c r="T18" s="25">
        <v>22.046679662123019</v>
      </c>
      <c r="U18" s="25">
        <f>(T18-S18)</f>
        <v>13.907569649442207</v>
      </c>
      <c r="V18" s="32">
        <f t="shared" si="0"/>
        <v>13.907569649442207</v>
      </c>
      <c r="W18" s="21"/>
      <c r="Y18"/>
      <c r="AB18"/>
      <c r="AD18" s="23"/>
    </row>
    <row r="19" spans="1:30" x14ac:dyDescent="0.3">
      <c r="A19" t="s">
        <v>150</v>
      </c>
      <c r="B19" t="s">
        <v>180</v>
      </c>
      <c r="C19" s="14">
        <v>0</v>
      </c>
      <c r="D19" s="14">
        <v>0</v>
      </c>
      <c r="E19" s="14">
        <v>4.8000000000000001E-2</v>
      </c>
      <c r="F19" s="14">
        <v>1.0497998099442289E-2</v>
      </c>
      <c r="G19" s="11">
        <v>-1.0497998099442289E-2</v>
      </c>
      <c r="H19" s="34" t="s">
        <v>208</v>
      </c>
      <c r="I19" s="25">
        <v>4.9478674040126208E-2</v>
      </c>
      <c r="J19" s="25">
        <v>-0.21995207837660186</v>
      </c>
      <c r="K19" s="19">
        <v>-9.688994930848226E-3</v>
      </c>
      <c r="L19" s="25">
        <v>-9.6113836525292734E-2</v>
      </c>
      <c r="M19" s="19">
        <v>-1.2880296369601169E-2</v>
      </c>
      <c r="N19" s="19">
        <v>-6.1356274041045634E-3</v>
      </c>
      <c r="O19" s="25">
        <v>-0.23019674869889967</v>
      </c>
      <c r="P19" s="25">
        <v>-8.5444361444274863E-2</v>
      </c>
      <c r="T19"/>
      <c r="U19"/>
      <c r="V19"/>
    </row>
    <row r="20" spans="1:30" x14ac:dyDescent="0.3">
      <c r="A20" t="s">
        <v>149</v>
      </c>
      <c r="B20" t="s">
        <v>181</v>
      </c>
      <c r="C20" s="14">
        <v>0</v>
      </c>
      <c r="D20" s="14">
        <v>0</v>
      </c>
      <c r="E20" s="14">
        <v>0.06</v>
      </c>
      <c r="F20" s="14">
        <v>1.5474470201129527E-2</v>
      </c>
      <c r="G20" s="11">
        <v>-1.5474470201129527E-2</v>
      </c>
      <c r="H20" s="34" t="s">
        <v>209</v>
      </c>
      <c r="I20" s="25">
        <v>-0.41408465082799667</v>
      </c>
      <c r="J20" s="25">
        <v>-0.32421818429325605</v>
      </c>
      <c r="K20" s="19">
        <v>-1.4281967087065021E-2</v>
      </c>
      <c r="L20" s="25">
        <v>-0.14167564950367931</v>
      </c>
      <c r="M20" s="19">
        <v>-1.8986073388953924E-2</v>
      </c>
      <c r="N20" s="19">
        <v>-9.0441608514954686E-3</v>
      </c>
      <c r="O20" s="25">
        <v>-0.33931923919163853</v>
      </c>
      <c r="P20" s="25">
        <v>-0.12594841535494419</v>
      </c>
      <c r="R20" t="s">
        <v>182</v>
      </c>
      <c r="S20" s="12" t="s">
        <v>169</v>
      </c>
      <c r="T20" s="26" t="s">
        <v>170</v>
      </c>
      <c r="U20" s="26" t="s">
        <v>171</v>
      </c>
      <c r="V20" s="38" t="s">
        <v>159</v>
      </c>
    </row>
    <row r="21" spans="1:30" x14ac:dyDescent="0.3">
      <c r="A21" t="s">
        <v>122</v>
      </c>
      <c r="B21" t="s">
        <v>183</v>
      </c>
      <c r="C21" s="14">
        <v>0</v>
      </c>
      <c r="D21" s="14">
        <v>0</v>
      </c>
      <c r="E21" s="14">
        <v>7.1999999999999995E-2</v>
      </c>
      <c r="F21" s="14">
        <v>5.9169499925008577E-2</v>
      </c>
      <c r="G21" s="11">
        <v>-5.9169499925008577E-2</v>
      </c>
      <c r="H21" s="34" t="s">
        <v>207</v>
      </c>
      <c r="I21" s="25">
        <v>-0.62441785252121351</v>
      </c>
      <c r="J21" s="25">
        <v>-1.2397082150073186</v>
      </c>
      <c r="K21" s="19">
        <v>-5.460974362956772E-2</v>
      </c>
      <c r="L21" s="25">
        <v>-0.54172305893041839</v>
      </c>
      <c r="M21" s="19">
        <v>-7.2596764436039726E-2</v>
      </c>
      <c r="N21" s="19">
        <v>-3.4582022380660583E-2</v>
      </c>
      <c r="O21" s="25">
        <v>-1.2974498924323832</v>
      </c>
      <c r="P21" s="25">
        <v>-0.48158706928495382</v>
      </c>
      <c r="R21" t="s">
        <v>184</v>
      </c>
      <c r="S21" s="20">
        <f>UI_Table[[#Totals],[Mix]]</f>
        <v>1</v>
      </c>
      <c r="T21" s="20">
        <f>UI_Table[[#Totals],[Weight]]</f>
        <v>1.0000000034534258</v>
      </c>
      <c r="U21" s="25">
        <f t="shared" ref="U21:U23" si="2">(T21-S21)*100</f>
        <v>3.4534257675744584E-7</v>
      </c>
      <c r="V21" s="39">
        <f>Table9[[#This Row],[Var]]</f>
        <v>3.4534257675744584E-7</v>
      </c>
    </row>
    <row r="22" spans="1:30" x14ac:dyDescent="0.3">
      <c r="A22" t="s">
        <v>134</v>
      </c>
      <c r="B22" t="s">
        <v>185</v>
      </c>
      <c r="C22" s="14">
        <v>0</v>
      </c>
      <c r="D22" s="14">
        <v>0</v>
      </c>
      <c r="E22" s="14">
        <v>0.06</v>
      </c>
      <c r="F22" s="14">
        <v>3.219901688861438E-2</v>
      </c>
      <c r="G22" s="11">
        <v>-3.219901688861438E-2</v>
      </c>
      <c r="H22" s="34" t="s">
        <v>209</v>
      </c>
      <c r="I22" s="25">
        <v>-0.18909442046243133</v>
      </c>
      <c r="J22" s="25">
        <v>-0.67462773561659195</v>
      </c>
      <c r="K22" s="19">
        <v>-2.9717676499546614E-2</v>
      </c>
      <c r="L22" s="25">
        <v>-0.29479630460895528</v>
      </c>
      <c r="M22" s="19">
        <v>-3.9505901640159317E-2</v>
      </c>
      <c r="N22" s="19">
        <v>-1.8818937528432549E-2</v>
      </c>
      <c r="O22" s="25">
        <v>-0.70604975623435884</v>
      </c>
      <c r="P22" s="25">
        <v>-0.26207134075659988</v>
      </c>
      <c r="R22" t="s">
        <v>186</v>
      </c>
      <c r="S22" s="9">
        <v>0</v>
      </c>
      <c r="T22" s="20">
        <v>0</v>
      </c>
      <c r="U22" s="25">
        <f t="shared" si="2"/>
        <v>0</v>
      </c>
      <c r="V22" s="39">
        <f>Table9[[#This Row],[Var]]</f>
        <v>0</v>
      </c>
    </row>
    <row r="23" spans="1:30" x14ac:dyDescent="0.3">
      <c r="A23" t="s">
        <v>138</v>
      </c>
      <c r="B23" t="s">
        <v>187</v>
      </c>
      <c r="C23" s="14">
        <v>0</v>
      </c>
      <c r="D23" s="14">
        <v>0</v>
      </c>
      <c r="E23" s="14">
        <v>4.8000000000000001E-2</v>
      </c>
      <c r="F23" s="14">
        <v>3.0547898568826119E-2</v>
      </c>
      <c r="G23" s="11">
        <v>-3.0547898568826119E-2</v>
      </c>
      <c r="H23" s="34" t="s">
        <v>208</v>
      </c>
      <c r="I23" s="25">
        <v>-0.75028945907363642</v>
      </c>
      <c r="J23" s="25">
        <v>-0.64003381564794526</v>
      </c>
      <c r="K23" s="19">
        <v>-2.8193797672448239E-2</v>
      </c>
      <c r="L23" s="25">
        <v>-0.27967958285221617</v>
      </c>
      <c r="M23" s="19">
        <v>-3.7480096996388185E-2</v>
      </c>
      <c r="N23" s="19">
        <v>-1.7853930037066156E-2</v>
      </c>
      <c r="O23" s="25">
        <v>-0.66984456117410818</v>
      </c>
      <c r="P23" s="25">
        <v>-0.24863270710789048</v>
      </c>
      <c r="R23" t="s">
        <v>188</v>
      </c>
      <c r="S23" s="9">
        <v>0</v>
      </c>
      <c r="T23" s="20">
        <v>0</v>
      </c>
      <c r="U23" s="19">
        <f t="shared" si="2"/>
        <v>0</v>
      </c>
      <c r="V23" s="39">
        <f>Table9[[#This Row],[Var]]</f>
        <v>0</v>
      </c>
    </row>
    <row r="24" spans="1:30" x14ac:dyDescent="0.3">
      <c r="A24" t="s">
        <v>144</v>
      </c>
      <c r="B24" t="s">
        <v>189</v>
      </c>
      <c r="C24" s="14">
        <v>7.1999999999999995E-2</v>
      </c>
      <c r="D24" s="14">
        <v>0</v>
      </c>
      <c r="E24" s="14">
        <v>7.1999999999999995E-2</v>
      </c>
      <c r="F24" s="14">
        <v>2.1575961935101324E-2</v>
      </c>
      <c r="G24" s="11">
        <v>5.0424038064898674E-2</v>
      </c>
      <c r="H24" s="34" t="s">
        <v>207</v>
      </c>
      <c r="I24" s="25">
        <v>6.8980999338827047</v>
      </c>
      <c r="J24" s="25">
        <v>1.0844658758425061</v>
      </c>
      <c r="K24" s="19">
        <v>9.9341577151654648E-2</v>
      </c>
      <c r="L24" s="25">
        <v>1.3334259363529823</v>
      </c>
      <c r="M24" s="19">
        <v>6.1173222435733261E-2</v>
      </c>
      <c r="N24" s="19">
        <v>2.4948229086621969E-2</v>
      </c>
      <c r="O24" s="25">
        <v>2.1070272043846789</v>
      </c>
      <c r="P24" s="25">
        <v>1.4117518023718207</v>
      </c>
    </row>
    <row r="25" spans="1:30" x14ac:dyDescent="0.3">
      <c r="A25" t="s">
        <v>142</v>
      </c>
      <c r="B25" t="s">
        <v>190</v>
      </c>
      <c r="C25" s="14">
        <v>7.1999999999999995E-2</v>
      </c>
      <c r="D25" s="14">
        <v>0</v>
      </c>
      <c r="E25" s="14">
        <v>7.1999999999999995E-2</v>
      </c>
      <c r="F25" s="14">
        <v>2.7072349257886458E-2</v>
      </c>
      <c r="G25" s="11">
        <v>4.4927650742113537E-2</v>
      </c>
      <c r="H25" s="34" t="s">
        <v>207</v>
      </c>
      <c r="I25" s="25">
        <v>1.6194018882430543</v>
      </c>
      <c r="J25" s="25">
        <v>0.96930660416444947</v>
      </c>
      <c r="K25" s="19">
        <v>9.4268755800003531E-2</v>
      </c>
      <c r="L25" s="25">
        <v>1.2831040685437354</v>
      </c>
      <c r="M25" s="19">
        <v>5.4429546450180145E-2</v>
      </c>
      <c r="N25" s="19">
        <v>2.1735827601900327E-2</v>
      </c>
      <c r="O25" s="25">
        <v>1.9865041790126123</v>
      </c>
      <c r="P25" s="25">
        <v>1.3670161012793685</v>
      </c>
    </row>
    <row r="26" spans="1:30" x14ac:dyDescent="0.3">
      <c r="A26" t="s">
        <v>133</v>
      </c>
      <c r="B26" t="s">
        <v>191</v>
      </c>
      <c r="C26" s="14">
        <v>0.06</v>
      </c>
      <c r="D26" s="14">
        <v>0</v>
      </c>
      <c r="E26" s="14">
        <v>0.06</v>
      </c>
      <c r="F26" s="14">
        <v>3.3770991293118578E-2</v>
      </c>
      <c r="G26" s="11">
        <v>2.622900870688142E-2</v>
      </c>
      <c r="H26" s="34" t="s">
        <v>209</v>
      </c>
      <c r="I26" s="25">
        <v>0.55787302253574422</v>
      </c>
      <c r="J26" s="25">
        <v>0.57287102401429613</v>
      </c>
      <c r="K26" s="19">
        <v>6.8210522113592048E-2</v>
      </c>
      <c r="L26" s="25">
        <v>0.96661444915556349</v>
      </c>
      <c r="M26" s="19">
        <v>3.1603224206691996E-2</v>
      </c>
      <c r="N26" s="19">
        <v>1.1561018579046057E-2</v>
      </c>
      <c r="O26" s="25">
        <v>1.4095954955085506</v>
      </c>
      <c r="P26" s="25">
        <v>1.0479349617872089</v>
      </c>
    </row>
    <row r="27" spans="1:30" x14ac:dyDescent="0.3">
      <c r="A27" t="s">
        <v>125</v>
      </c>
      <c r="B27" t="s">
        <v>192</v>
      </c>
      <c r="C27" s="14">
        <v>7.1999999999999995E-2</v>
      </c>
      <c r="D27" s="14">
        <v>0</v>
      </c>
      <c r="E27" s="14">
        <v>7.1999999999999995E-2</v>
      </c>
      <c r="F27" s="14">
        <v>4.8130900894644099E-2</v>
      </c>
      <c r="G27" s="11">
        <v>2.3869099105355895E-2</v>
      </c>
      <c r="H27" s="34" t="s">
        <v>207</v>
      </c>
      <c r="I27" s="25">
        <v>0.57651210647844375</v>
      </c>
      <c r="J27" s="25">
        <v>0.528091797662255</v>
      </c>
      <c r="K27" s="19">
        <v>7.4833031185956411E-2</v>
      </c>
      <c r="L27" s="25">
        <v>1.0903036726680411</v>
      </c>
      <c r="M27" s="19">
        <v>2.8592202641706983E-2</v>
      </c>
      <c r="N27" s="19">
        <v>9.4280118365207E-3</v>
      </c>
      <c r="O27" s="25">
        <v>1.5247389859567066</v>
      </c>
      <c r="P27" s="25">
        <v>1.1956182328000784</v>
      </c>
    </row>
    <row r="28" spans="1:30" x14ac:dyDescent="0.3">
      <c r="A28" t="s">
        <v>136</v>
      </c>
      <c r="B28" t="s">
        <v>193</v>
      </c>
      <c r="C28" s="14">
        <v>0</v>
      </c>
      <c r="D28" s="14">
        <v>0</v>
      </c>
      <c r="E28" s="14">
        <v>7.1999999999999995E-2</v>
      </c>
      <c r="F28" s="14">
        <v>3.1959850465210903E-2</v>
      </c>
      <c r="G28" s="11">
        <v>-3.1959850465210903E-2</v>
      </c>
      <c r="H28" s="34" t="s">
        <v>207</v>
      </c>
      <c r="I28" s="25">
        <v>-0.13306529765909328</v>
      </c>
      <c r="J28" s="25">
        <v>-0.66961676577194229</v>
      </c>
      <c r="K28" s="19">
        <v>-2.9496940865758638E-2</v>
      </c>
      <c r="L28" s="25">
        <v>-0.2926066297487015</v>
      </c>
      <c r="M28" s="19">
        <v>-3.92124614636691E-2</v>
      </c>
      <c r="N28" s="19">
        <v>-1.8679155062511353E-2</v>
      </c>
      <c r="O28" s="25">
        <v>-0.70080539130459663</v>
      </c>
      <c r="P28" s="25">
        <v>-0.26012473892517957</v>
      </c>
    </row>
    <row r="29" spans="1:30" x14ac:dyDescent="0.3">
      <c r="A29" t="s">
        <v>141</v>
      </c>
      <c r="B29" t="s">
        <v>194</v>
      </c>
      <c r="C29" s="14">
        <v>0</v>
      </c>
      <c r="D29" s="14">
        <v>0</v>
      </c>
      <c r="E29" s="14">
        <v>0.06</v>
      </c>
      <c r="F29" s="14">
        <v>2.8161748618082291E-2</v>
      </c>
      <c r="G29" s="11">
        <v>-2.8161748618082291E-2</v>
      </c>
      <c r="H29" s="34" t="s">
        <v>209</v>
      </c>
      <c r="I29" s="25">
        <v>-0.11030789060148161</v>
      </c>
      <c r="J29" s="25">
        <v>-0.59003965142608161</v>
      </c>
      <c r="K29" s="19">
        <v>-2.5991530672778186E-2</v>
      </c>
      <c r="L29" s="25">
        <v>-0.25783331996302672</v>
      </c>
      <c r="M29" s="19">
        <v>-3.4552460864550577E-2</v>
      </c>
      <c r="N29" s="19">
        <v>-1.6459328238760975E-2</v>
      </c>
      <c r="O29" s="25">
        <v>-0.61752182731893168</v>
      </c>
      <c r="P29" s="25">
        <v>-0.22921157015203358</v>
      </c>
    </row>
    <row r="30" spans="1:30" x14ac:dyDescent="0.3">
      <c r="A30" t="s">
        <v>145</v>
      </c>
      <c r="B30" t="s">
        <v>195</v>
      </c>
      <c r="C30" s="14">
        <v>7.1999999999999995E-2</v>
      </c>
      <c r="D30" s="14">
        <v>0</v>
      </c>
      <c r="E30" s="14">
        <v>7.1999999999999995E-2</v>
      </c>
      <c r="F30" s="14">
        <v>2.047409063226795E-2</v>
      </c>
      <c r="G30" s="11">
        <v>5.1525909367732048E-2</v>
      </c>
      <c r="H30" s="34" t="s">
        <v>207</v>
      </c>
      <c r="I30" s="25">
        <v>0.59176825038417658</v>
      </c>
      <c r="J30" s="25">
        <v>1.1075520757890092</v>
      </c>
      <c r="K30" s="19">
        <v>0.100358535372305</v>
      </c>
      <c r="L30" s="25">
        <v>1.3435140576566114</v>
      </c>
      <c r="M30" s="19">
        <v>6.2525140087766981E-2</v>
      </c>
      <c r="N30" s="19">
        <v>2.5592225370239131E-2</v>
      </c>
      <c r="O30" s="25">
        <v>2.1311886863162046</v>
      </c>
      <c r="P30" s="25">
        <v>1.4207200541253977</v>
      </c>
    </row>
    <row r="31" spans="1:30" x14ac:dyDescent="0.3">
      <c r="A31" t="s">
        <v>146</v>
      </c>
      <c r="B31" t="s">
        <v>196</v>
      </c>
      <c r="C31" s="14">
        <v>4.7999999999999994E-2</v>
      </c>
      <c r="D31" s="14">
        <v>0</v>
      </c>
      <c r="E31" s="14">
        <v>4.8000000000000001E-2</v>
      </c>
      <c r="F31" s="14">
        <v>2.0015859749527791E-2</v>
      </c>
      <c r="G31" s="11">
        <v>2.7984140250472203E-2</v>
      </c>
      <c r="H31" s="34" t="s">
        <v>208</v>
      </c>
      <c r="I31" s="25">
        <v>0.32549305891382391</v>
      </c>
      <c r="J31" s="25">
        <v>0.60497905443552624</v>
      </c>
      <c r="K31" s="19">
        <v>6.1029840760940313E-2</v>
      </c>
      <c r="L31" s="25">
        <v>0.83738821383913897</v>
      </c>
      <c r="M31" s="19">
        <v>3.38722261456261E-2</v>
      </c>
      <c r="N31" s="19">
        <v>1.3340558613869999E-2</v>
      </c>
      <c r="O31" s="25">
        <v>1.2811906250046663</v>
      </c>
      <c r="P31" s="25">
        <v>0.8953293356275529</v>
      </c>
    </row>
    <row r="32" spans="1:30" x14ac:dyDescent="0.3">
      <c r="A32" t="s">
        <v>139</v>
      </c>
      <c r="B32" t="s">
        <v>197</v>
      </c>
      <c r="C32" s="14">
        <v>7.1999999999999995E-2</v>
      </c>
      <c r="D32" s="14">
        <v>0</v>
      </c>
      <c r="E32" s="14">
        <v>7.1999999999999995E-2</v>
      </c>
      <c r="F32" s="14">
        <v>2.9062007122252129E-2</v>
      </c>
      <c r="G32" s="11">
        <v>4.2937992877747869E-2</v>
      </c>
      <c r="H32" s="34" t="s">
        <v>207</v>
      </c>
      <c r="I32" s="25">
        <v>1.5543716962178329</v>
      </c>
      <c r="J32" s="25">
        <v>0.92761966743802449</v>
      </c>
      <c r="K32" s="19">
        <v>9.2432426170358684E-2</v>
      </c>
      <c r="L32" s="25">
        <v>1.2648878668540946</v>
      </c>
      <c r="M32" s="19">
        <v>5.1988377884099053E-2</v>
      </c>
      <c r="N32" s="19">
        <v>2.0572958338469741E-2</v>
      </c>
      <c r="O32" s="25">
        <v>1.9428755969666218</v>
      </c>
      <c r="P32" s="25">
        <v>1.3508220570337008</v>
      </c>
    </row>
    <row r="33" spans="1:30" x14ac:dyDescent="0.3">
      <c r="A33" t="s">
        <v>127</v>
      </c>
      <c r="B33" t="s">
        <v>198</v>
      </c>
      <c r="C33" s="14">
        <v>0</v>
      </c>
      <c r="D33" s="14">
        <v>0</v>
      </c>
      <c r="E33" s="14">
        <v>4.8000000000000001E-2</v>
      </c>
      <c r="F33" s="14">
        <v>4.0312495079034436E-2</v>
      </c>
      <c r="G33" s="11">
        <v>-4.0312495079034436E-2</v>
      </c>
      <c r="H33" s="34" t="s">
        <v>208</v>
      </c>
      <c r="I33" s="25">
        <v>-0.42776205178572191</v>
      </c>
      <c r="J33" s="25">
        <v>-0.84461980209838416</v>
      </c>
      <c r="K33" s="19">
        <v>-3.7205908857171427E-2</v>
      </c>
      <c r="L33" s="25">
        <v>-0.36907880200119519</v>
      </c>
      <c r="M33" s="19">
        <v>-4.9460561823081006E-2</v>
      </c>
      <c r="N33" s="19">
        <v>-2.3560915823360097E-2</v>
      </c>
      <c r="O33" s="25">
        <v>-0.88395951411223006</v>
      </c>
      <c r="P33" s="25">
        <v>-0.32810783233391511</v>
      </c>
    </row>
    <row r="34" spans="1:30" x14ac:dyDescent="0.3">
      <c r="A34" t="s">
        <v>135</v>
      </c>
      <c r="B34" t="s">
        <v>199</v>
      </c>
      <c r="C34" s="14">
        <v>0</v>
      </c>
      <c r="D34" s="14">
        <v>0</v>
      </c>
      <c r="E34" s="14">
        <v>4.8000000000000001E-2</v>
      </c>
      <c r="F34" s="14">
        <v>3.1998807905518033E-2</v>
      </c>
      <c r="G34" s="11">
        <v>-3.1998807905518033E-2</v>
      </c>
      <c r="H34" s="34" t="s">
        <v>208</v>
      </c>
      <c r="I34" s="25">
        <v>-0.40397311470863828</v>
      </c>
      <c r="J34" s="25">
        <v>-0.67043299472174955</v>
      </c>
      <c r="K34" s="19">
        <v>-2.9532896143905873E-2</v>
      </c>
      <c r="L34" s="25">
        <v>-0.29296330242225838</v>
      </c>
      <c r="M34" s="19">
        <v>-3.9260259469746421E-2</v>
      </c>
      <c r="N34" s="19">
        <v>-1.8701924007226145E-2</v>
      </c>
      <c r="O34" s="25">
        <v>-0.70165963761054795</v>
      </c>
      <c r="P34" s="25">
        <v>-0.26044181781765174</v>
      </c>
    </row>
    <row r="35" spans="1:30" x14ac:dyDescent="0.3">
      <c r="A35" t="s">
        <v>123</v>
      </c>
      <c r="B35" t="s">
        <v>200</v>
      </c>
      <c r="C35" s="14">
        <v>4.8000000000000001E-2</v>
      </c>
      <c r="D35" s="14">
        <v>0</v>
      </c>
      <c r="E35" s="14">
        <v>4.8000000000000001E-2</v>
      </c>
      <c r="F35" s="14">
        <v>5.4893081146689671E-2</v>
      </c>
      <c r="G35" s="11">
        <v>-6.8930811466896696E-3</v>
      </c>
      <c r="H35" s="34" t="s">
        <v>208</v>
      </c>
      <c r="I35" s="25">
        <v>-0.42824687349022272</v>
      </c>
      <c r="J35" s="25">
        <v>-0.12576191747550758</v>
      </c>
      <c r="K35" s="19">
        <v>2.8840349191388094E-2</v>
      </c>
      <c r="L35" s="25">
        <v>0.51807175711379971</v>
      </c>
      <c r="M35" s="19">
        <v>-8.9196417789361784E-3</v>
      </c>
      <c r="N35" s="19">
        <v>-7.043674013759927E-3</v>
      </c>
      <c r="O35" s="25">
        <v>0.51641405586955835</v>
      </c>
      <c r="P35" s="25">
        <v>0.61145979373942738</v>
      </c>
      <c r="T35"/>
      <c r="U35" s="20"/>
    </row>
    <row r="36" spans="1:30" x14ac:dyDescent="0.3">
      <c r="A36" t="s">
        <v>143</v>
      </c>
      <c r="B36" t="s">
        <v>201</v>
      </c>
      <c r="C36" s="14">
        <v>4.8000000000000001E-2</v>
      </c>
      <c r="D36" s="14">
        <v>0</v>
      </c>
      <c r="E36" s="14">
        <v>4.8000000000000001E-2</v>
      </c>
      <c r="F36" s="14">
        <v>2.4277558493966199E-2</v>
      </c>
      <c r="G36" s="11">
        <v>2.3722441506033802E-2</v>
      </c>
      <c r="H36" s="34" t="s">
        <v>208</v>
      </c>
      <c r="I36" s="25">
        <v>0.98374226662134889</v>
      </c>
      <c r="J36" s="25">
        <v>0.51568874523800612</v>
      </c>
      <c r="K36" s="19">
        <v>5.7096559659102458E-2</v>
      </c>
      <c r="L36" s="25">
        <v>0.79837046849731441</v>
      </c>
      <c r="M36" s="19">
        <v>2.8643425154583822E-2</v>
      </c>
      <c r="N36" s="19">
        <v>1.0849779385609003E-2</v>
      </c>
      <c r="O36" s="25">
        <v>1.1877414563525954</v>
      </c>
      <c r="P36" s="25">
        <v>0.86064290070566518</v>
      </c>
      <c r="T36"/>
      <c r="U36" s="20"/>
    </row>
    <row r="37" spans="1:30" x14ac:dyDescent="0.3">
      <c r="A37" t="s">
        <v>147</v>
      </c>
      <c r="B37" t="s">
        <v>202</v>
      </c>
      <c r="C37" s="14">
        <v>0</v>
      </c>
      <c r="D37" s="14">
        <v>0</v>
      </c>
      <c r="E37" s="14">
        <v>0.06</v>
      </c>
      <c r="F37" s="14">
        <v>1.7866721048226127E-2</v>
      </c>
      <c r="G37" s="11">
        <v>-1.7866721048226127E-2</v>
      </c>
      <c r="H37" s="34" t="s">
        <v>209</v>
      </c>
      <c r="I37" s="25">
        <v>-5.5982128984650929E-2</v>
      </c>
      <c r="J37" s="25">
        <v>-0.37434017334610575</v>
      </c>
      <c r="K37" s="19">
        <v>-1.6489864832071061E-2</v>
      </c>
      <c r="L37" s="25">
        <v>-0.16357776880941158</v>
      </c>
      <c r="M37" s="19">
        <v>-2.1921194886324991E-2</v>
      </c>
      <c r="N37" s="19">
        <v>-1.0442328360757832E-2</v>
      </c>
      <c r="O37" s="25">
        <v>-0.39177575155308403</v>
      </c>
      <c r="P37" s="25">
        <v>-0.14541920817739226</v>
      </c>
      <c r="T37"/>
      <c r="U37" s="20"/>
    </row>
    <row r="38" spans="1:30" x14ac:dyDescent="0.3">
      <c r="A38" t="s">
        <v>137</v>
      </c>
      <c r="B38" t="s">
        <v>203</v>
      </c>
      <c r="C38" s="14">
        <v>0.06</v>
      </c>
      <c r="D38" s="14">
        <v>0</v>
      </c>
      <c r="E38" s="14">
        <v>0.06</v>
      </c>
      <c r="F38" s="14">
        <v>3.1944981373061523E-2</v>
      </c>
      <c r="G38" s="11">
        <v>2.8055018626938474E-2</v>
      </c>
      <c r="H38" s="34" t="s">
        <v>210</v>
      </c>
      <c r="I38" s="25">
        <v>1.7324862941574526</v>
      </c>
      <c r="J38" s="25">
        <v>0.61112923984252898</v>
      </c>
      <c r="K38" s="19">
        <v>6.9895814937187745E-2</v>
      </c>
      <c r="L38" s="25">
        <v>0.98333238121150957</v>
      </c>
      <c r="M38" s="19">
        <v>3.3843608394360701E-2</v>
      </c>
      <c r="N38" s="19">
        <v>1.2628242672586713E-2</v>
      </c>
      <c r="O38" s="25">
        <v>1.449635657709704</v>
      </c>
      <c r="P38" s="25">
        <v>1.0627970574107999</v>
      </c>
      <c r="T38"/>
      <c r="U38" s="20"/>
    </row>
    <row r="39" spans="1:30" x14ac:dyDescent="0.3">
      <c r="A39" t="s">
        <v>140</v>
      </c>
      <c r="B39" t="s">
        <v>204</v>
      </c>
      <c r="C39" s="14">
        <v>0</v>
      </c>
      <c r="D39" s="14">
        <v>0</v>
      </c>
      <c r="E39" s="14">
        <v>0.06</v>
      </c>
      <c r="F39" s="14">
        <v>2.875320709173779E-2</v>
      </c>
      <c r="G39" s="11">
        <v>-2.875320709173779E-2</v>
      </c>
      <c r="H39" s="34" t="s">
        <v>209</v>
      </c>
      <c r="I39" s="25">
        <v>-3.4373221503648937E-3</v>
      </c>
      <c r="J39" s="25">
        <v>-0.60243177793645797</v>
      </c>
      <c r="K39" s="19">
        <v>-2.6537409810759721E-2</v>
      </c>
      <c r="L39" s="25">
        <v>-0.26324838505543169</v>
      </c>
      <c r="M39" s="19">
        <v>-3.5278138308843458E-2</v>
      </c>
      <c r="N39" s="19">
        <v>-1.680501022355228E-2</v>
      </c>
      <c r="O39" s="25">
        <v>-0.63049113978557636</v>
      </c>
      <c r="P39" s="25">
        <v>-0.23402551573704797</v>
      </c>
      <c r="T39"/>
      <c r="U39" s="20"/>
    </row>
    <row r="40" spans="1:30" x14ac:dyDescent="0.3">
      <c r="A40" t="s">
        <v>131</v>
      </c>
      <c r="B40" t="s">
        <v>205</v>
      </c>
      <c r="C40" s="14">
        <v>7.1999999999999995E-2</v>
      </c>
      <c r="D40" s="14">
        <v>0</v>
      </c>
      <c r="E40" s="14">
        <v>7.1999999999999995E-2</v>
      </c>
      <c r="F40" s="14">
        <v>3.5155275115804782E-2</v>
      </c>
      <c r="G40" s="11">
        <v>3.6844724884195212E-2</v>
      </c>
      <c r="H40" s="34" t="s">
        <v>207</v>
      </c>
      <c r="I40" s="25">
        <v>0.75121957437307496</v>
      </c>
      <c r="J40" s="25">
        <v>0.79995466439723206</v>
      </c>
      <c r="K40" s="19">
        <v>8.6808721332293615E-2</v>
      </c>
      <c r="L40" s="25">
        <v>1.2091012913289734</v>
      </c>
      <c r="M40" s="19">
        <v>4.4512371804374888E-2</v>
      </c>
      <c r="N40" s="19">
        <v>1.7011705828452517E-2</v>
      </c>
      <c r="O40" s="25">
        <v>1.8092643629217797</v>
      </c>
      <c r="P40" s="25">
        <v>1.3012282784974287</v>
      </c>
      <c r="T40"/>
      <c r="U40" s="20"/>
    </row>
    <row r="41" spans="1:30" x14ac:dyDescent="0.3">
      <c r="A41" t="s">
        <v>128</v>
      </c>
      <c r="B41" t="s">
        <v>206</v>
      </c>
      <c r="C41" s="14">
        <v>0</v>
      </c>
      <c r="D41" s="14">
        <v>0</v>
      </c>
      <c r="E41" s="14">
        <v>7.1999999999999995E-2</v>
      </c>
      <c r="F41" s="14">
        <v>3.9800165145263085E-2</v>
      </c>
      <c r="G41" s="11">
        <v>-3.9800165145263085E-2</v>
      </c>
      <c r="H41" s="34" t="s">
        <v>207</v>
      </c>
      <c r="I41" s="25">
        <v>-0.60661366471027456</v>
      </c>
      <c r="J41" s="25">
        <v>-0.83388556184799367</v>
      </c>
      <c r="K41" s="19">
        <v>-3.6733060406999189E-2</v>
      </c>
      <c r="L41" s="25">
        <v>-0.36438819384570981</v>
      </c>
      <c r="M41" s="19">
        <v>-4.8831969464472776E-2</v>
      </c>
      <c r="N41" s="19">
        <v>-2.3261481059530451E-2</v>
      </c>
      <c r="O41" s="25">
        <v>-0.87272530699024997</v>
      </c>
      <c r="P41" s="25">
        <v>-0.32393792264016064</v>
      </c>
      <c r="R41" s="25"/>
      <c r="S41" s="25"/>
      <c r="T41" s="25"/>
      <c r="U41"/>
    </row>
    <row r="42" spans="1:30" x14ac:dyDescent="0.3">
      <c r="C42" s="17">
        <f>SUBTOTAL(109,UI_Table[Weight])</f>
        <v>1.0000000034534258</v>
      </c>
      <c r="D42" s="17">
        <f>SUBTOTAL(109,UI_Table[Min])</f>
        <v>0</v>
      </c>
      <c r="E42" s="20">
        <f>SUBTOTAL(109,UI_Table[Max])</f>
        <v>1.8840000000000008</v>
      </c>
      <c r="F42" s="17">
        <f>SUBTOTAL(109,UI_Table[Mix])</f>
        <v>1</v>
      </c>
      <c r="G42" s="17">
        <f>SUBTOTAL(109,UI_Table[Adjust])</f>
        <v>3.4534257606355645E-9</v>
      </c>
      <c r="H42" s="17"/>
      <c r="I42" s="22">
        <f>SUBTOTAL(109,UI_Table[ExpR])</f>
        <v>16.773179671683305</v>
      </c>
      <c r="J42" s="22">
        <f>SUBTOTAL(109,UI_Table[Risk])</f>
        <v>0.38876299175083662</v>
      </c>
      <c r="K42" s="40">
        <f>SUBTOTAL(109,UI_Table[Sharpe])</f>
        <v>0.73337982844516703</v>
      </c>
      <c r="L42" s="22">
        <f>SUBTOTAL(109,UI_Table[Alpha])</f>
        <v>12.107937102333628</v>
      </c>
      <c r="M42" s="40">
        <f>SUBTOTAL(109,UI_Table[Beta])</f>
        <v>-9.6317019397343454E-3</v>
      </c>
      <c r="N42" s="40">
        <f>SUBTOTAL(109,UI_Table[Correl])</f>
        <v>-6.2811772975702077E-2</v>
      </c>
      <c r="O42" s="22">
        <f>SUBTOTAL(109,UI_Table[ActR])</f>
        <v>13.907569649442211</v>
      </c>
      <c r="P42" s="22">
        <f>SUBTOTAL(109,UI_Table[vs Bmk])</f>
        <v>13.907569649442204</v>
      </c>
      <c r="R42" s="25"/>
      <c r="S42" s="25"/>
      <c r="T42" s="25"/>
      <c r="U42"/>
    </row>
    <row r="43" spans="1:30" x14ac:dyDescent="0.3">
      <c r="C43" s="14"/>
      <c r="D43" s="14"/>
      <c r="E43" s="14"/>
      <c r="F43" s="14"/>
      <c r="G43" s="11"/>
      <c r="H43" s="34"/>
      <c r="I43" s="25"/>
      <c r="J43" s="25"/>
      <c r="K43" s="19"/>
      <c r="L43" s="25"/>
      <c r="M43" s="19"/>
      <c r="N43" s="19"/>
      <c r="O43" s="25"/>
      <c r="P43" s="25"/>
      <c r="R43" s="25"/>
      <c r="S43" s="25"/>
      <c r="T43" s="25"/>
      <c r="U43" s="25"/>
    </row>
    <row r="44" spans="1:30" x14ac:dyDescent="0.3">
      <c r="C44" s="14"/>
      <c r="D44" s="14"/>
      <c r="E44" s="14"/>
      <c r="F44" s="14"/>
      <c r="G44" s="11"/>
      <c r="H44" s="34"/>
      <c r="I44" s="25"/>
      <c r="J44" s="25"/>
      <c r="K44" s="19"/>
      <c r="L44" s="25"/>
      <c r="M44" s="19"/>
      <c r="N44" s="19"/>
      <c r="O44" s="25"/>
      <c r="P44" s="25"/>
      <c r="Q44" s="25"/>
      <c r="R44" s="25"/>
      <c r="S44" s="25"/>
      <c r="T44" s="25"/>
      <c r="U44" s="25"/>
      <c r="V44" s="9"/>
      <c r="W44" s="21"/>
      <c r="Y44"/>
      <c r="Z44" s="22"/>
      <c r="AB44"/>
      <c r="AD44" s="23"/>
    </row>
    <row r="45" spans="1:30" x14ac:dyDescent="0.3">
      <c r="C45" s="14"/>
      <c r="D45" s="14"/>
      <c r="E45" s="14"/>
      <c r="F45" s="14"/>
      <c r="G45" s="11"/>
      <c r="H45" s="34"/>
      <c r="I45" s="25"/>
      <c r="J45" s="25"/>
      <c r="K45" s="19"/>
      <c r="L45" s="25"/>
      <c r="M45" s="19"/>
      <c r="N45" s="19"/>
      <c r="O45" s="25"/>
      <c r="P45" s="25"/>
      <c r="Q45" s="25"/>
      <c r="R45" s="25"/>
      <c r="S45" s="25"/>
      <c r="T45" s="25"/>
      <c r="U45" s="25"/>
      <c r="V45" s="9"/>
      <c r="W45" s="21"/>
      <c r="Y45"/>
      <c r="Z45" s="22"/>
      <c r="AB45"/>
      <c r="AD45" s="23"/>
    </row>
    <row r="46" spans="1:30" x14ac:dyDescent="0.3">
      <c r="C46" s="14"/>
      <c r="D46" s="14"/>
      <c r="E46" s="14"/>
      <c r="F46" s="14"/>
      <c r="G46" s="11"/>
      <c r="H46" s="34"/>
      <c r="I46" s="41"/>
      <c r="J46" s="25"/>
      <c r="K46" s="19"/>
      <c r="L46" s="25"/>
      <c r="M46" s="19"/>
      <c r="N46" s="19"/>
      <c r="O46" s="25"/>
      <c r="P46" s="25"/>
      <c r="Q46" s="25"/>
      <c r="R46" s="25"/>
      <c r="S46" s="25"/>
      <c r="T46" s="25"/>
      <c r="U46" s="25"/>
      <c r="V46" s="9"/>
      <c r="W46" s="21"/>
      <c r="Y46"/>
      <c r="Z46" s="22"/>
      <c r="AB46"/>
      <c r="AD46" s="23"/>
    </row>
    <row r="47" spans="1:30" x14ac:dyDescent="0.3">
      <c r="C47" s="14"/>
      <c r="D47" s="14"/>
      <c r="E47" s="14"/>
      <c r="F47" s="14"/>
      <c r="G47" s="11"/>
      <c r="H47" s="34"/>
      <c r="I47" s="41"/>
      <c r="J47" s="25"/>
      <c r="K47" s="19"/>
      <c r="L47" s="25"/>
      <c r="M47" s="19"/>
      <c r="N47" s="19"/>
      <c r="O47" s="25"/>
      <c r="P47" s="25"/>
      <c r="Q47" s="25"/>
      <c r="R47" s="25"/>
      <c r="S47" s="25"/>
      <c r="T47" s="25"/>
      <c r="U47" s="25"/>
      <c r="V47" s="9"/>
      <c r="W47" s="21"/>
      <c r="Y47"/>
      <c r="Z47" s="22"/>
      <c r="AB47"/>
      <c r="AD47" s="23"/>
    </row>
    <row r="48" spans="1:30" x14ac:dyDescent="0.3">
      <c r="C48" s="14"/>
      <c r="D48" s="14"/>
      <c r="E48" s="14"/>
      <c r="F48" s="14"/>
      <c r="G48" s="11"/>
      <c r="H48" s="34"/>
      <c r="I48" s="41"/>
      <c r="J48" s="25"/>
      <c r="K48" s="19"/>
      <c r="L48" s="25"/>
      <c r="M48" s="19"/>
      <c r="N48" s="19"/>
      <c r="O48" s="25"/>
      <c r="P48" s="25"/>
      <c r="Q48" s="25"/>
      <c r="R48" s="25"/>
      <c r="S48" s="25"/>
      <c r="T48" s="25"/>
      <c r="U48" s="25"/>
      <c r="V48" s="9"/>
      <c r="W48" s="21"/>
      <c r="Y48"/>
      <c r="Z48" s="22"/>
      <c r="AB48"/>
      <c r="AD48" s="23"/>
    </row>
    <row r="49" spans="3:34" x14ac:dyDescent="0.3">
      <c r="C49" s="14"/>
      <c r="D49" s="14"/>
      <c r="E49" s="14"/>
      <c r="F49" s="14"/>
      <c r="G49" s="11"/>
      <c r="H49" s="34"/>
      <c r="I49" s="25"/>
      <c r="J49" s="25"/>
      <c r="K49" s="19"/>
      <c r="L49" s="25"/>
      <c r="M49" s="19"/>
      <c r="N49" s="19"/>
      <c r="O49" s="25"/>
      <c r="P49" s="25"/>
      <c r="Q49" s="25"/>
      <c r="R49" s="25"/>
      <c r="S49" s="25"/>
      <c r="T49" s="25"/>
      <c r="U49" s="25"/>
      <c r="V49" s="9"/>
      <c r="W49" s="21"/>
      <c r="Y49"/>
      <c r="Z49" s="22"/>
      <c r="AB49"/>
      <c r="AD49" s="23"/>
    </row>
    <row r="50" spans="3:34" x14ac:dyDescent="0.3">
      <c r="C50" s="14"/>
      <c r="D50" s="14"/>
      <c r="E50" s="14"/>
      <c r="F50" s="14"/>
      <c r="G50" s="11"/>
      <c r="H50" s="34"/>
      <c r="I50" s="41"/>
      <c r="J50" s="25"/>
      <c r="K50" s="19"/>
      <c r="L50" s="25"/>
      <c r="M50" s="19"/>
      <c r="N50" s="19"/>
      <c r="O50" s="25"/>
      <c r="P50" s="25"/>
      <c r="Q50" s="25"/>
      <c r="R50" s="25"/>
      <c r="S50" s="25"/>
      <c r="T50" s="25"/>
      <c r="U50" s="25"/>
      <c r="V50"/>
      <c r="X50" s="20"/>
      <c r="Y50" s="9"/>
      <c r="Z50" s="21"/>
      <c r="AB50"/>
      <c r="AC50" s="22"/>
      <c r="AF50" s="23"/>
      <c r="AG50" s="23"/>
    </row>
    <row r="51" spans="3:34" x14ac:dyDescent="0.3">
      <c r="C51" s="14"/>
      <c r="D51" s="14"/>
      <c r="E51" s="14"/>
      <c r="F51" s="14"/>
      <c r="G51" s="11"/>
      <c r="H51" s="34"/>
      <c r="I51" s="41"/>
      <c r="J51" s="41"/>
      <c r="K51" s="39"/>
      <c r="L51" s="41"/>
      <c r="M51" s="19"/>
      <c r="N51" s="19"/>
      <c r="O51" s="25"/>
      <c r="P51" s="25"/>
      <c r="Q51" s="25"/>
      <c r="R51" s="25"/>
      <c r="S51" s="25"/>
      <c r="T51" s="25"/>
      <c r="U51" s="25"/>
      <c r="V51"/>
      <c r="X51" s="20"/>
      <c r="Y51"/>
      <c r="AB51"/>
      <c r="AC51" s="22"/>
      <c r="AF51" s="23"/>
      <c r="AG51" s="23"/>
    </row>
    <row r="52" spans="3:34" x14ac:dyDescent="0.3">
      <c r="C52" s="14"/>
      <c r="D52" s="14"/>
      <c r="E52" s="14"/>
      <c r="F52" s="14"/>
      <c r="G52" s="11"/>
      <c r="H52" s="34"/>
      <c r="I52" s="41"/>
      <c r="J52" s="41"/>
      <c r="K52" s="39"/>
      <c r="L52" s="41"/>
      <c r="M52" s="19"/>
      <c r="N52" s="19"/>
      <c r="O52" s="25"/>
      <c r="P52" s="25"/>
      <c r="Q52" s="25"/>
      <c r="R52" s="25"/>
      <c r="S52" s="25"/>
      <c r="T52" s="25"/>
      <c r="U52" s="25"/>
      <c r="V52"/>
      <c r="Y52" s="20"/>
      <c r="Z52" s="9"/>
      <c r="AA52" s="21"/>
      <c r="AB52"/>
      <c r="AC52"/>
      <c r="AH52" s="23"/>
    </row>
    <row r="53" spans="3:34" x14ac:dyDescent="0.3">
      <c r="C53" s="14"/>
      <c r="D53" s="14"/>
      <c r="E53" s="14"/>
      <c r="F53" s="14"/>
      <c r="G53" s="11"/>
      <c r="H53" s="34"/>
      <c r="I53" s="41"/>
      <c r="J53" s="41"/>
      <c r="K53" s="39"/>
      <c r="L53" s="41"/>
      <c r="M53" s="19"/>
      <c r="N53" s="19"/>
      <c r="O53" s="25"/>
      <c r="P53" s="25"/>
      <c r="Q53" s="25"/>
      <c r="R53" s="25"/>
      <c r="S53" s="25"/>
      <c r="T53" s="25"/>
      <c r="U53" s="25"/>
      <c r="V53"/>
      <c r="Y53"/>
      <c r="Z53" s="9"/>
      <c r="AA53" s="21"/>
      <c r="AB53"/>
      <c r="AC53"/>
      <c r="AD53" s="22"/>
      <c r="AG53" s="23"/>
    </row>
    <row r="54" spans="3:34" x14ac:dyDescent="0.3">
      <c r="C54" s="14"/>
      <c r="D54" s="14"/>
      <c r="E54" s="14"/>
      <c r="F54" s="14"/>
      <c r="G54" s="11"/>
      <c r="H54" s="34"/>
      <c r="I54" s="41"/>
      <c r="J54" s="41"/>
      <c r="K54" s="39"/>
      <c r="L54" s="41"/>
      <c r="M54" s="19"/>
      <c r="N54" s="19"/>
      <c r="O54" s="25"/>
      <c r="P54" s="25"/>
      <c r="Q54" s="25"/>
      <c r="R54" s="25"/>
      <c r="S54" s="25"/>
      <c r="T54" s="25"/>
      <c r="U54" s="25"/>
      <c r="V54"/>
      <c r="X54" s="22"/>
      <c r="Y54"/>
      <c r="AA54" s="23"/>
      <c r="AC54"/>
    </row>
    <row r="55" spans="3:34" x14ac:dyDescent="0.3">
      <c r="C55" s="14"/>
      <c r="D55" s="14"/>
      <c r="E55" s="14"/>
      <c r="F55" s="14"/>
      <c r="G55" s="11"/>
      <c r="H55" s="34"/>
      <c r="I55" s="41"/>
      <c r="J55" s="41"/>
      <c r="K55" s="39"/>
      <c r="L55" s="41"/>
      <c r="M55" s="19"/>
      <c r="N55" s="19"/>
      <c r="O55" s="25"/>
      <c r="P55" s="25"/>
      <c r="Q55" s="25"/>
      <c r="R55" s="25"/>
      <c r="S55" s="25"/>
      <c r="T55" s="25"/>
      <c r="U55" s="25"/>
      <c r="V55" s="25"/>
    </row>
    <row r="56" spans="3:34" x14ac:dyDescent="0.3">
      <c r="C56" s="14"/>
      <c r="D56" s="14"/>
      <c r="E56" s="14"/>
      <c r="F56" s="14"/>
      <c r="G56" s="11"/>
      <c r="H56" s="34"/>
      <c r="I56" s="41"/>
      <c r="J56" s="41"/>
      <c r="K56" s="39"/>
      <c r="L56" s="41"/>
      <c r="M56" s="19"/>
      <c r="N56" s="19"/>
      <c r="O56" s="25"/>
      <c r="P56" s="25"/>
      <c r="Q56" s="25"/>
      <c r="R56" s="25"/>
      <c r="S56" s="25"/>
      <c r="T56" s="25"/>
      <c r="U56" s="25"/>
    </row>
    <row r="57" spans="3:34" x14ac:dyDescent="0.3">
      <c r="C57" s="14"/>
      <c r="D57" s="14"/>
      <c r="E57" s="14"/>
      <c r="F57" s="14"/>
      <c r="G57" s="11"/>
      <c r="H57" s="34"/>
      <c r="I57" s="41"/>
      <c r="J57" s="41"/>
      <c r="K57" s="39"/>
      <c r="L57" s="41"/>
      <c r="M57" s="19"/>
      <c r="N57" s="19"/>
      <c r="O57" s="25"/>
      <c r="P57" s="25"/>
      <c r="Q57" s="25"/>
      <c r="R57" s="25"/>
      <c r="S57" s="25"/>
      <c r="T57" s="25"/>
      <c r="U57" s="25"/>
    </row>
    <row r="58" spans="3:34" x14ac:dyDescent="0.3">
      <c r="C58" s="14"/>
      <c r="D58" s="14"/>
      <c r="E58" s="14"/>
      <c r="F58" s="14"/>
      <c r="G58" s="11"/>
      <c r="H58" s="34"/>
      <c r="I58" s="41"/>
      <c r="J58" s="41"/>
      <c r="K58" s="39"/>
      <c r="L58" s="25"/>
      <c r="M58" s="19"/>
      <c r="N58" s="19"/>
      <c r="O58" s="25"/>
      <c r="P58" s="25"/>
      <c r="Q58" s="25"/>
      <c r="R58" s="25"/>
      <c r="S58" s="25"/>
      <c r="T58" s="25"/>
      <c r="U58" s="25"/>
    </row>
    <row r="59" spans="3:34" x14ac:dyDescent="0.3">
      <c r="C59" s="14"/>
      <c r="D59" s="14"/>
      <c r="E59" s="14"/>
      <c r="F59" s="14"/>
      <c r="G59" s="11"/>
      <c r="H59" s="34"/>
      <c r="I59" s="41"/>
      <c r="J59" s="41"/>
      <c r="K59" s="39"/>
      <c r="L59" s="25"/>
      <c r="M59" s="19"/>
      <c r="N59" s="19"/>
      <c r="O59" s="25"/>
      <c r="P59" s="25"/>
      <c r="Q59" s="25"/>
      <c r="R59" s="25"/>
      <c r="S59" s="25"/>
      <c r="T59" s="25"/>
      <c r="U59" s="25"/>
    </row>
    <row r="60" spans="3:34" x14ac:dyDescent="0.3">
      <c r="C60" s="14"/>
      <c r="D60" s="14"/>
      <c r="E60" s="14"/>
      <c r="F60" s="14"/>
      <c r="G60" s="11"/>
      <c r="H60" s="34"/>
      <c r="I60" s="41"/>
      <c r="J60" s="41"/>
      <c r="K60" s="39"/>
      <c r="L60" s="25"/>
      <c r="M60" s="19"/>
      <c r="N60" s="19"/>
      <c r="O60" s="25"/>
      <c r="P60" s="25"/>
      <c r="Q60" s="25"/>
      <c r="R60" s="25"/>
      <c r="S60" s="25"/>
      <c r="T60" s="25"/>
      <c r="U60" s="25"/>
    </row>
    <row r="61" spans="3:34" x14ac:dyDescent="0.3">
      <c r="C61" s="14"/>
      <c r="D61" s="14"/>
      <c r="E61" s="14"/>
      <c r="F61" s="14"/>
      <c r="G61" s="11"/>
      <c r="H61" s="34"/>
      <c r="I61" s="41"/>
      <c r="J61" s="41"/>
      <c r="K61" s="39"/>
      <c r="L61" s="25"/>
      <c r="M61" s="19"/>
      <c r="N61" s="19"/>
      <c r="O61" s="25"/>
      <c r="P61" s="25"/>
      <c r="Q61" s="25"/>
      <c r="R61" s="25"/>
      <c r="S61" s="25"/>
      <c r="T61" s="25"/>
      <c r="U61" s="25"/>
    </row>
    <row r="62" spans="3:34" x14ac:dyDescent="0.3">
      <c r="C62" s="14"/>
      <c r="D62" s="14"/>
      <c r="E62" s="14"/>
      <c r="F62" s="14"/>
      <c r="G62" s="11"/>
      <c r="H62" s="34"/>
      <c r="I62" s="41"/>
      <c r="J62" s="41"/>
      <c r="K62" s="39"/>
      <c r="L62" s="25"/>
      <c r="M62" s="19"/>
      <c r="N62" s="19"/>
      <c r="O62" s="25"/>
      <c r="P62" s="25"/>
      <c r="Q62" s="25"/>
      <c r="R62" s="25"/>
      <c r="S62" s="25"/>
      <c r="T62" s="25"/>
      <c r="U62" s="25"/>
    </row>
    <row r="63" spans="3:34" x14ac:dyDescent="0.3">
      <c r="C63" s="14"/>
      <c r="D63" s="14"/>
      <c r="E63" s="14"/>
      <c r="F63" s="14"/>
      <c r="G63" s="11"/>
      <c r="H63" s="34"/>
      <c r="I63" s="41"/>
      <c r="J63" s="41"/>
      <c r="K63" s="39"/>
      <c r="L63" s="25"/>
      <c r="M63" s="19"/>
      <c r="N63" s="19"/>
      <c r="O63" s="25"/>
      <c r="P63" s="25"/>
      <c r="Q63" s="25"/>
      <c r="R63" s="25"/>
    </row>
    <row r="64" spans="3:34" x14ac:dyDescent="0.3">
      <c r="C64" s="14"/>
      <c r="D64" s="14"/>
      <c r="E64" s="14"/>
      <c r="F64" s="14"/>
      <c r="G64" s="11"/>
      <c r="H64" s="34"/>
      <c r="I64" s="41"/>
      <c r="J64" s="41"/>
      <c r="K64" s="39"/>
      <c r="L64" s="25"/>
      <c r="M64" s="19"/>
      <c r="N64" s="19"/>
      <c r="O64" s="25"/>
      <c r="P64" s="25"/>
      <c r="Q64" s="25"/>
    </row>
    <row r="65" spans="3:17" x14ac:dyDescent="0.3">
      <c r="C65" s="14"/>
      <c r="D65" s="14"/>
      <c r="E65" s="14"/>
      <c r="F65" s="14"/>
      <c r="G65" s="11"/>
      <c r="H65" s="34"/>
      <c r="I65" s="41"/>
      <c r="J65" s="41"/>
      <c r="K65" s="39"/>
      <c r="L65" s="25"/>
      <c r="M65" s="19"/>
      <c r="N65" s="19"/>
      <c r="O65" s="25"/>
      <c r="P65" s="25"/>
      <c r="Q65" s="25"/>
    </row>
    <row r="66" spans="3:17" x14ac:dyDescent="0.3">
      <c r="C66" s="14"/>
      <c r="D66" s="14"/>
      <c r="E66" s="14"/>
      <c r="F66" s="14"/>
      <c r="G66" s="11"/>
      <c r="H66" s="34"/>
      <c r="I66" s="41"/>
      <c r="J66" s="41"/>
      <c r="K66" s="39"/>
      <c r="L66" s="25"/>
      <c r="M66" s="19"/>
      <c r="N66" s="19"/>
      <c r="O66" s="25"/>
      <c r="P66" s="25"/>
      <c r="Q66" s="25"/>
    </row>
    <row r="67" spans="3:17" x14ac:dyDescent="0.3">
      <c r="C67" s="14"/>
      <c r="D67" s="14"/>
      <c r="E67" s="14"/>
      <c r="F67" s="14"/>
      <c r="G67" s="11"/>
      <c r="H67" s="34"/>
      <c r="I67" s="41"/>
      <c r="J67" s="41"/>
      <c r="K67" s="39"/>
      <c r="L67" s="25"/>
      <c r="M67" s="19"/>
      <c r="N67" s="19"/>
      <c r="O67" s="25"/>
      <c r="P67" s="25"/>
      <c r="Q67" s="25"/>
    </row>
    <row r="68" spans="3:17" x14ac:dyDescent="0.3">
      <c r="C68" s="14"/>
      <c r="D68" s="14"/>
      <c r="E68" s="14"/>
      <c r="F68" s="14"/>
      <c r="G68" s="11"/>
      <c r="H68" s="34"/>
      <c r="I68" s="41"/>
      <c r="J68" s="41"/>
      <c r="K68" s="39"/>
      <c r="L68" s="25"/>
      <c r="M68" s="19"/>
      <c r="N68" s="19"/>
      <c r="O68" s="25"/>
      <c r="P68" s="25"/>
      <c r="Q68" s="25"/>
    </row>
    <row r="69" spans="3:17" x14ac:dyDescent="0.3">
      <c r="C69" s="14"/>
      <c r="D69" s="14"/>
      <c r="E69" s="14"/>
      <c r="F69" s="14"/>
      <c r="G69" s="11"/>
      <c r="H69" s="34"/>
      <c r="I69" s="41"/>
      <c r="J69" s="41"/>
      <c r="K69" s="39"/>
      <c r="L69" s="25"/>
      <c r="M69" s="19"/>
      <c r="N69" s="19"/>
      <c r="O69" s="25"/>
      <c r="P69" s="25"/>
      <c r="Q69" s="25"/>
    </row>
    <row r="70" spans="3:17" x14ac:dyDescent="0.3">
      <c r="C70" s="14"/>
      <c r="D70" s="14"/>
      <c r="E70" s="14"/>
      <c r="F70" s="14"/>
      <c r="G70" s="11"/>
      <c r="H70" s="34"/>
      <c r="I70" s="41"/>
      <c r="J70" s="41"/>
      <c r="K70" s="39"/>
      <c r="L70" s="25"/>
      <c r="M70" s="19"/>
      <c r="N70" s="19"/>
      <c r="O70" s="25"/>
      <c r="P70" s="25"/>
      <c r="Q70" s="25"/>
    </row>
    <row r="71" spans="3:17" x14ac:dyDescent="0.3">
      <c r="C71" s="14"/>
      <c r="D71" s="14"/>
      <c r="E71" s="14"/>
      <c r="F71" s="14"/>
      <c r="G71" s="11"/>
      <c r="H71" s="34"/>
      <c r="I71" s="41"/>
      <c r="J71" s="41"/>
      <c r="K71" s="39"/>
      <c r="L71" s="25"/>
      <c r="M71" s="19"/>
      <c r="N71" s="19"/>
      <c r="O71" s="25"/>
      <c r="P71" s="25"/>
      <c r="Q71" s="25"/>
    </row>
    <row r="72" spans="3:17" x14ac:dyDescent="0.3">
      <c r="C72" s="14"/>
      <c r="D72" s="14"/>
      <c r="E72" s="14"/>
      <c r="F72" s="14"/>
      <c r="G72" s="11"/>
      <c r="H72" s="34"/>
      <c r="I72" s="41"/>
      <c r="J72" s="41"/>
      <c r="K72" s="39"/>
      <c r="L72" s="25"/>
      <c r="M72" s="19"/>
      <c r="N72" s="19"/>
      <c r="O72" s="25"/>
      <c r="P72" s="25"/>
      <c r="Q72" s="25"/>
    </row>
    <row r="73" spans="3:17" x14ac:dyDescent="0.3">
      <c r="C73" s="14"/>
      <c r="D73" s="14"/>
      <c r="E73" s="14"/>
      <c r="F73" s="14"/>
      <c r="G73" s="11"/>
      <c r="H73" s="34"/>
      <c r="I73" s="25"/>
      <c r="J73" s="25"/>
      <c r="K73" s="19"/>
      <c r="L73" s="25"/>
      <c r="M73" s="19"/>
      <c r="N73" s="19"/>
      <c r="O73" s="25"/>
      <c r="P73" s="25"/>
    </row>
    <row r="74" spans="3:17" x14ac:dyDescent="0.3">
      <c r="C74" s="14"/>
      <c r="D74" s="14"/>
      <c r="E74" s="14"/>
      <c r="F74" s="14"/>
      <c r="G74" s="11"/>
      <c r="H74" s="34"/>
      <c r="I74" s="25"/>
      <c r="J74" s="25"/>
      <c r="K74" s="19"/>
      <c r="L74" s="25"/>
      <c r="M74" s="19"/>
      <c r="N74" s="19"/>
      <c r="O74" s="25"/>
      <c r="P74" s="25"/>
    </row>
  </sheetData>
  <dataConsolidate/>
  <mergeCells count="2">
    <mergeCell ref="I9:P9"/>
    <mergeCell ref="R9:V9"/>
  </mergeCells>
  <conditionalFormatting sqref="AC19:AC43 AD15:AD18 AH52 AC55:AC1048576 AB54 AG50:AG51 AD44:AD49">
    <cfRule type="iconSet" priority="6">
      <iconSet iconSet="3Arrows" showValue="0">
        <cfvo type="percent" val="0"/>
        <cfvo type="percent" val="33"/>
        <cfvo type="percent" val="67"/>
      </iconSet>
    </cfRule>
  </conditionalFormatting>
  <conditionalFormatting sqref="H11:H41">
    <cfRule type="containsText" dxfId="77" priority="2" operator="containsText" text="Sell">
      <formula>NOT(ISERROR(SEARCH("Sell",H11)))</formula>
    </cfRule>
    <cfRule type="containsText" dxfId="76" priority="3" operator="containsText" text="Buy">
      <formula>NOT(ISERROR(SEARCH("Buy",H11)))</formula>
    </cfRule>
  </conditionalFormatting>
  <conditionalFormatting sqref="V11 AM12:AN12 AG12 AI12:AJ12 V13:V14 V17:V18">
    <cfRule type="iconSet" priority="7">
      <iconSet iconSet="3Symbols2" showValue="0">
        <cfvo type="percent" val="0"/>
        <cfvo type="num" val="-9.9999999999999995E-7"/>
        <cfvo type="num" val="9.9999999999999995E-7"/>
      </iconSet>
    </cfRule>
  </conditionalFormatting>
  <conditionalFormatting sqref="V21:V23">
    <cfRule type="iconSet" priority="1">
      <iconSet iconSet="3Arrows" showValue="0">
        <cfvo type="percent" val="0"/>
        <cfvo type="num" val="-1E-4"/>
        <cfvo type="num" val="2.0000000000000001E-4"/>
      </iconSet>
    </cfRule>
  </conditionalFormatting>
  <pageMargins left="0.7" right="0.7" top="0.75" bottom="0.75" header="0.3" footer="0.3"/>
  <pageSetup paperSize="5" scale="50" fitToHeight="0" orientation="landscape" r:id="rId1"/>
  <drawing r:id="rId2"/>
  <tableParts count="3">
    <tablePart r:id="rId3"/>
    <tablePart r:id="rId4"/>
    <tablePart r:id="rId5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5" id="{4D9DA8B6-C5BD-4853-8DB9-EC5E71B86219}">
            <x14:iconSet iconSet="3Symbols2" showValue="0" custom="1">
              <x14:cfvo type="percent">
                <xm:f>0</xm:f>
              </x14:cfvo>
              <x14:cfvo type="num">
                <xm:f>-9.9999999999999995E-7</xm:f>
              </x14:cfvo>
              <x14:cfvo type="num">
                <xm:f>9.9999999999999995E-7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V15:V16 AK12:AL12</xm:sqref>
        </x14:conditionalFormatting>
        <x14:conditionalFormatting xmlns:xm="http://schemas.microsoft.com/office/excel/2006/main">
          <x14:cfRule type="iconSet" priority="4" id="{9ECE7D3B-681F-45B8-8A32-0A9B1527A934}">
            <x14:iconSet iconSet="3Symbols2" showValue="0" custom="1">
              <x14:cfvo type="percent">
                <xm:f>0</xm:f>
              </x14:cfvo>
              <x14:cfvo type="num">
                <xm:f>-1.0000000000000001E-5</xm:f>
              </x14:cfvo>
              <x14:cfvo type="num">
                <xm:f>0.01</xm:f>
              </x14:cfvo>
              <x14:cfIcon iconSet="3Symbols2" iconId="2"/>
              <x14:cfIcon iconSet="3Symbols2" iconId="1"/>
              <x14:cfIcon iconSet="3Symbols2" iconId="0"/>
            </x14:iconSet>
          </x14:cfRule>
          <xm:sqref>V12 AH12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D0E4F-7B0F-43AB-A71A-DC0C65A6248A}">
  <sheetPr codeName="Sheet1">
    <pageSetUpPr fitToPage="1"/>
  </sheetPr>
  <dimension ref="A6:U108"/>
  <sheetViews>
    <sheetView showGridLines="0" showRowColHeaders="0" zoomScaleNormal="100" workbookViewId="0">
      <pane ySplit="7" topLeftCell="A8" activePane="bottomLeft" state="frozen"/>
      <selection activeCell="AA26" sqref="AA26"/>
      <selection pane="bottomLeft" activeCell="D31" sqref="D31:I31"/>
    </sheetView>
  </sheetViews>
  <sheetFormatPr defaultColWidth="9.109375" defaultRowHeight="14.4" x14ac:dyDescent="0.3"/>
  <cols>
    <col min="1" max="1" width="12.44140625" bestFit="1" customWidth="1"/>
    <col min="2" max="3" width="12.21875" customWidth="1"/>
    <col min="4" max="9" width="14.5546875" customWidth="1"/>
    <col min="10" max="10" width="11.21875" customWidth="1"/>
    <col min="11" max="11" width="10.44140625" bestFit="1" customWidth="1"/>
    <col min="12" max="12" width="9.88671875" bestFit="1" customWidth="1"/>
    <col min="13" max="13" width="11.21875" bestFit="1" customWidth="1"/>
    <col min="14" max="14" width="12.44140625" bestFit="1" customWidth="1"/>
    <col min="15" max="15" width="12.21875" bestFit="1" customWidth="1"/>
    <col min="16" max="17" width="11.44140625" bestFit="1" customWidth="1"/>
    <col min="18" max="18" width="16" bestFit="1" customWidth="1"/>
    <col min="19" max="19" width="11.5546875" bestFit="1" customWidth="1"/>
    <col min="20" max="20" width="13.88671875" bestFit="1" customWidth="1"/>
    <col min="21" max="21" width="22.44140625" style="9" customWidth="1"/>
    <col min="22" max="22" width="15.77734375" bestFit="1" customWidth="1"/>
    <col min="23" max="23" width="13.88671875" bestFit="1" customWidth="1"/>
    <col min="24" max="24" width="11.5546875" bestFit="1" customWidth="1"/>
    <col min="25" max="25" width="13.44140625" bestFit="1" customWidth="1"/>
    <col min="26" max="27" width="11.21875" bestFit="1" customWidth="1"/>
    <col min="28" max="28" width="9.88671875" bestFit="1" customWidth="1"/>
    <col min="29" max="29" width="12" bestFit="1" customWidth="1"/>
  </cols>
  <sheetData>
    <row r="6" spans="1:21" ht="40.049999999999997" customHeight="1" x14ac:dyDescent="0.3">
      <c r="U6"/>
    </row>
    <row r="7" spans="1:21" ht="25.05" customHeight="1" x14ac:dyDescent="0.3">
      <c r="U7"/>
    </row>
    <row r="8" spans="1:21" ht="14.25" customHeight="1" x14ac:dyDescent="0.3"/>
    <row r="9" spans="1:21" ht="16.8" x14ac:dyDescent="0.4">
      <c r="A9" s="10" t="s">
        <v>109</v>
      </c>
      <c r="B9" s="10"/>
      <c r="C9" s="10"/>
      <c r="D9" s="10"/>
      <c r="E9" s="10"/>
      <c r="F9" s="10"/>
      <c r="G9" s="10"/>
      <c r="H9" s="10"/>
      <c r="I9" s="10"/>
    </row>
    <row r="11" spans="1:21" x14ac:dyDescent="0.3">
      <c r="A11" t="s">
        <v>110</v>
      </c>
      <c r="B11" t="s">
        <v>111</v>
      </c>
      <c r="C11" t="s">
        <v>112</v>
      </c>
      <c r="D11" s="11" t="s">
        <v>113</v>
      </c>
      <c r="E11" s="12" t="s">
        <v>114</v>
      </c>
      <c r="F11" s="13" t="s">
        <v>115</v>
      </c>
      <c r="G11" s="12" t="s">
        <v>116</v>
      </c>
      <c r="H11" s="13" t="s">
        <v>117</v>
      </c>
      <c r="I11" s="12" t="s">
        <v>118</v>
      </c>
    </row>
    <row r="12" spans="1:21" x14ac:dyDescent="0.3">
      <c r="A12" t="s">
        <v>119</v>
      </c>
      <c r="B12" t="s">
        <v>120</v>
      </c>
      <c r="C12" t="s">
        <v>121</v>
      </c>
      <c r="D12" s="14">
        <v>5.9800571786775614E-2</v>
      </c>
      <c r="E12">
        <v>800</v>
      </c>
      <c r="F12" s="15">
        <v>219584.0087890625</v>
      </c>
      <c r="G12" s="15">
        <v>82088</v>
      </c>
      <c r="H12" s="15">
        <v>137496.0087890625</v>
      </c>
      <c r="I12" s="14">
        <v>1.6749830522008393</v>
      </c>
      <c r="J12" s="16"/>
    </row>
    <row r="13" spans="1:21" x14ac:dyDescent="0.3">
      <c r="A13" t="s">
        <v>119</v>
      </c>
      <c r="B13" t="s">
        <v>120</v>
      </c>
      <c r="C13" t="s">
        <v>122</v>
      </c>
      <c r="D13" s="14">
        <v>5.9169499925008577E-2</v>
      </c>
      <c r="E13">
        <v>1525</v>
      </c>
      <c r="F13" s="15">
        <v>217266.75186157227</v>
      </c>
      <c r="G13" s="15">
        <v>47717.25</v>
      </c>
      <c r="H13" s="15">
        <v>169549.50186157227</v>
      </c>
      <c r="I13" s="14">
        <v>3.5532119277949223</v>
      </c>
    </row>
    <row r="14" spans="1:21" x14ac:dyDescent="0.3">
      <c r="A14" t="s">
        <v>119</v>
      </c>
      <c r="B14" t="s">
        <v>120</v>
      </c>
      <c r="C14" t="s">
        <v>123</v>
      </c>
      <c r="D14" s="14">
        <v>5.4893081146689671E-2</v>
      </c>
      <c r="E14">
        <v>900</v>
      </c>
      <c r="F14" s="15">
        <v>201564.00604248047</v>
      </c>
      <c r="G14" s="15">
        <v>14292</v>
      </c>
      <c r="H14" s="15">
        <v>187272.00604248047</v>
      </c>
      <c r="I14" s="14">
        <v>13.103274981981562</v>
      </c>
    </row>
    <row r="15" spans="1:21" x14ac:dyDescent="0.3">
      <c r="A15" t="s">
        <v>119</v>
      </c>
      <c r="B15" t="s">
        <v>120</v>
      </c>
      <c r="C15" t="s">
        <v>124</v>
      </c>
      <c r="D15" s="14">
        <v>5.1198570765588952E-2</v>
      </c>
      <c r="E15">
        <v>600</v>
      </c>
      <c r="F15" s="15">
        <v>187997.99194335935</v>
      </c>
      <c r="G15" s="15">
        <v>11286</v>
      </c>
      <c r="H15" s="15">
        <v>176711.99194335935</v>
      </c>
      <c r="I15" s="14">
        <v>15.657628206925336</v>
      </c>
    </row>
    <row r="16" spans="1:21" x14ac:dyDescent="0.3">
      <c r="A16" t="s">
        <v>119</v>
      </c>
      <c r="B16" t="s">
        <v>120</v>
      </c>
      <c r="C16" t="s">
        <v>125</v>
      </c>
      <c r="D16" s="14">
        <v>4.8130900894644099E-2</v>
      </c>
      <c r="E16">
        <v>170</v>
      </c>
      <c r="F16" s="15">
        <v>176733.69750976563</v>
      </c>
      <c r="G16" s="15">
        <v>102554.2</v>
      </c>
      <c r="H16" s="15">
        <v>74179.497509765628</v>
      </c>
      <c r="I16" s="14">
        <v>0.72331993726015731</v>
      </c>
    </row>
    <row r="17" spans="1:9" x14ac:dyDescent="0.3">
      <c r="A17" t="s">
        <v>119</v>
      </c>
      <c r="B17" t="s">
        <v>120</v>
      </c>
      <c r="C17" t="s">
        <v>126</v>
      </c>
      <c r="D17" s="14">
        <v>4.2520432426238527E-2</v>
      </c>
      <c r="E17">
        <v>365</v>
      </c>
      <c r="F17" s="15">
        <v>156132.40356445313</v>
      </c>
      <c r="G17" s="15">
        <v>37784.800000000003</v>
      </c>
      <c r="H17" s="15">
        <v>118347.60356445312</v>
      </c>
      <c r="I17" s="14">
        <v>3.1321484714608285</v>
      </c>
    </row>
    <row r="18" spans="1:9" x14ac:dyDescent="0.3">
      <c r="A18" t="s">
        <v>119</v>
      </c>
      <c r="B18" t="s">
        <v>120</v>
      </c>
      <c r="C18" t="s">
        <v>127</v>
      </c>
      <c r="D18" s="14">
        <v>4.0312495079034436E-2</v>
      </c>
      <c r="E18">
        <v>250</v>
      </c>
      <c r="F18" s="15">
        <v>148024.99389648438</v>
      </c>
      <c r="G18" s="15">
        <v>51410</v>
      </c>
      <c r="H18" s="15">
        <v>96614.993896484375</v>
      </c>
      <c r="I18" s="14">
        <v>1.8793035187022831</v>
      </c>
    </row>
    <row r="19" spans="1:9" x14ac:dyDescent="0.3">
      <c r="A19" t="s">
        <v>119</v>
      </c>
      <c r="B19" t="s">
        <v>120</v>
      </c>
      <c r="C19" t="s">
        <v>128</v>
      </c>
      <c r="D19" s="14">
        <v>3.9800165145263085E-2</v>
      </c>
      <c r="E19">
        <v>1675</v>
      </c>
      <c r="F19" s="15">
        <v>146143.75</v>
      </c>
      <c r="G19" s="15">
        <v>67904.5</v>
      </c>
      <c r="H19" s="15">
        <v>78239.25</v>
      </c>
      <c r="I19" s="14">
        <v>1.1521953626048347</v>
      </c>
    </row>
    <row r="20" spans="1:9" x14ac:dyDescent="0.3">
      <c r="A20" t="s">
        <v>119</v>
      </c>
      <c r="B20" t="s">
        <v>120</v>
      </c>
      <c r="C20" t="s">
        <v>129</v>
      </c>
      <c r="D20" s="14">
        <v>3.6175334788358923E-2</v>
      </c>
      <c r="E20">
        <v>610</v>
      </c>
      <c r="F20" s="15">
        <v>132833.59664916995</v>
      </c>
      <c r="G20" s="15">
        <v>108506.8</v>
      </c>
      <c r="H20" s="15">
        <v>24326.796649169948</v>
      </c>
      <c r="I20" s="14">
        <v>0.22419605636854048</v>
      </c>
    </row>
    <row r="21" spans="1:9" x14ac:dyDescent="0.3">
      <c r="A21" t="s">
        <v>119</v>
      </c>
      <c r="B21" t="s">
        <v>120</v>
      </c>
      <c r="C21" t="s">
        <v>130</v>
      </c>
      <c r="D21" s="14">
        <v>3.5750927416784671E-2</v>
      </c>
      <c r="E21">
        <v>560</v>
      </c>
      <c r="F21" s="15">
        <v>131275.19897460938</v>
      </c>
      <c r="G21" s="15">
        <v>120428</v>
      </c>
      <c r="H21" s="15">
        <v>10847.198974609375</v>
      </c>
      <c r="I21" s="14">
        <v>9.0072067746781267E-2</v>
      </c>
    </row>
    <row r="22" spans="1:9" x14ac:dyDescent="0.3">
      <c r="A22" t="s">
        <v>119</v>
      </c>
      <c r="B22" t="s">
        <v>120</v>
      </c>
      <c r="C22" t="s">
        <v>131</v>
      </c>
      <c r="D22" s="14">
        <v>3.5155275115804782E-2</v>
      </c>
      <c r="E22">
        <v>800</v>
      </c>
      <c r="F22" s="15">
        <v>129088.00048828124</v>
      </c>
      <c r="G22" s="15">
        <v>58472</v>
      </c>
      <c r="H22" s="15">
        <v>70616.000488281235</v>
      </c>
      <c r="I22" s="14">
        <v>1.2076891587132514</v>
      </c>
    </row>
    <row r="23" spans="1:9" x14ac:dyDescent="0.3">
      <c r="A23" t="s">
        <v>119</v>
      </c>
      <c r="B23" t="s">
        <v>120</v>
      </c>
      <c r="C23" t="s">
        <v>132</v>
      </c>
      <c r="D23" s="14">
        <v>3.3799586835872995E-2</v>
      </c>
      <c r="E23">
        <v>525</v>
      </c>
      <c r="F23" s="15">
        <v>124109.99679565433</v>
      </c>
      <c r="G23" s="15">
        <v>116445</v>
      </c>
      <c r="H23" s="15">
        <v>7664.996795654326</v>
      </c>
      <c r="I23" s="14">
        <v>6.5825040110389671E-2</v>
      </c>
    </row>
    <row r="24" spans="1:9" x14ac:dyDescent="0.3">
      <c r="A24" t="s">
        <v>119</v>
      </c>
      <c r="B24" t="s">
        <v>120</v>
      </c>
      <c r="C24" t="s">
        <v>133</v>
      </c>
      <c r="D24" s="14">
        <v>3.3770991293118578E-2</v>
      </c>
      <c r="E24">
        <v>350</v>
      </c>
      <c r="F24" s="15">
        <v>124004.99572753906</v>
      </c>
      <c r="G24" s="15">
        <v>107765</v>
      </c>
      <c r="H24" s="15">
        <v>16239.995727539063</v>
      </c>
      <c r="I24" s="14">
        <v>0.15069823901581275</v>
      </c>
    </row>
    <row r="25" spans="1:9" x14ac:dyDescent="0.3">
      <c r="A25" t="s">
        <v>119</v>
      </c>
      <c r="B25" t="s">
        <v>120</v>
      </c>
      <c r="C25" t="s">
        <v>134</v>
      </c>
      <c r="D25" s="14">
        <v>3.219901688861438E-2</v>
      </c>
      <c r="E25">
        <v>560</v>
      </c>
      <c r="F25" s="15">
        <v>118232.802734375</v>
      </c>
      <c r="G25" s="15">
        <v>100553.60000000001</v>
      </c>
      <c r="H25" s="15">
        <v>17679.202734374994</v>
      </c>
      <c r="I25" s="14">
        <v>0.17581869504796441</v>
      </c>
    </row>
    <row r="26" spans="1:9" x14ac:dyDescent="0.3">
      <c r="A26" t="s">
        <v>119</v>
      </c>
      <c r="B26" t="s">
        <v>120</v>
      </c>
      <c r="C26" t="s">
        <v>135</v>
      </c>
      <c r="D26" s="14">
        <v>3.1998807905518033E-2</v>
      </c>
      <c r="E26">
        <v>235</v>
      </c>
      <c r="F26" s="15">
        <v>117497.64770507813</v>
      </c>
      <c r="G26" s="15">
        <v>73317.650000000009</v>
      </c>
      <c r="H26" s="15">
        <v>44179.997705078116</v>
      </c>
      <c r="I26" s="14">
        <v>0.60258338483404894</v>
      </c>
    </row>
    <row r="27" spans="1:9" x14ac:dyDescent="0.3">
      <c r="A27" t="s">
        <v>119</v>
      </c>
      <c r="B27" t="s">
        <v>120</v>
      </c>
      <c r="C27" t="s">
        <v>136</v>
      </c>
      <c r="D27" s="14">
        <v>3.1959850465210903E-2</v>
      </c>
      <c r="E27">
        <v>330</v>
      </c>
      <c r="F27" s="15">
        <v>117354.59838867188</v>
      </c>
      <c r="G27" s="15">
        <v>127360.2</v>
      </c>
      <c r="H27" s="15">
        <v>-10005.601611328122</v>
      </c>
      <c r="I27" s="14">
        <v>-7.8561447071597901E-2</v>
      </c>
    </row>
    <row r="28" spans="1:9" x14ac:dyDescent="0.3">
      <c r="A28" t="s">
        <v>119</v>
      </c>
      <c r="B28" t="s">
        <v>120</v>
      </c>
      <c r="C28" t="s">
        <v>137</v>
      </c>
      <c r="D28" s="14">
        <v>3.1944981373061523E-2</v>
      </c>
      <c r="E28">
        <v>850</v>
      </c>
      <c r="F28" s="15">
        <v>117300</v>
      </c>
      <c r="G28" s="15">
        <v>73627</v>
      </c>
      <c r="H28" s="15">
        <v>43673</v>
      </c>
      <c r="I28" s="14">
        <v>0.59316555068113597</v>
      </c>
    </row>
    <row r="29" spans="1:9" x14ac:dyDescent="0.3">
      <c r="A29" t="s">
        <v>119</v>
      </c>
      <c r="B29" t="s">
        <v>120</v>
      </c>
      <c r="C29" t="s">
        <v>138</v>
      </c>
      <c r="D29" s="14">
        <v>3.0547898568826119E-2</v>
      </c>
      <c r="E29">
        <v>250</v>
      </c>
      <c r="F29" s="15">
        <v>112169.99816894533</v>
      </c>
      <c r="G29" s="15">
        <v>70642.5</v>
      </c>
      <c r="H29" s="15">
        <v>41527.498168945327</v>
      </c>
      <c r="I29" s="14">
        <v>0.58785431105843267</v>
      </c>
    </row>
    <row r="30" spans="1:9" x14ac:dyDescent="0.3">
      <c r="A30" t="s">
        <v>119</v>
      </c>
      <c r="B30" t="s">
        <v>120</v>
      </c>
      <c r="C30" t="s">
        <v>139</v>
      </c>
      <c r="D30" s="14">
        <v>2.9062007122252129E-2</v>
      </c>
      <c r="E30">
        <v>90</v>
      </c>
      <c r="F30" s="15">
        <v>106713.896484375</v>
      </c>
      <c r="G30" s="15">
        <v>35651.699999999997</v>
      </c>
      <c r="H30" s="15">
        <v>71062.196484375003</v>
      </c>
      <c r="I30" s="14">
        <v>1.9932344456049784</v>
      </c>
    </row>
    <row r="31" spans="1:9" x14ac:dyDescent="0.3">
      <c r="A31" t="s">
        <v>119</v>
      </c>
      <c r="B31" t="s">
        <v>120</v>
      </c>
      <c r="C31" t="s">
        <v>140</v>
      </c>
      <c r="D31" s="14">
        <v>2.875320709173779E-2</v>
      </c>
      <c r="E31">
        <v>1000</v>
      </c>
      <c r="F31" s="15">
        <v>105580.00183105467</v>
      </c>
      <c r="G31" s="15">
        <v>85460</v>
      </c>
      <c r="H31" s="15">
        <v>20120.001831054673</v>
      </c>
      <c r="I31" s="14">
        <v>0.23543180237602004</v>
      </c>
    </row>
    <row r="32" spans="1:9" x14ac:dyDescent="0.3">
      <c r="A32" t="s">
        <v>119</v>
      </c>
      <c r="B32" t="s">
        <v>120</v>
      </c>
      <c r="C32" t="s">
        <v>141</v>
      </c>
      <c r="D32" s="14">
        <v>2.8161748618082291E-2</v>
      </c>
      <c r="E32">
        <v>420</v>
      </c>
      <c r="F32" s="15">
        <v>103408.20281982422</v>
      </c>
      <c r="G32" s="15">
        <v>82030.2</v>
      </c>
      <c r="H32" s="15">
        <v>21378.002819824222</v>
      </c>
      <c r="I32" s="14">
        <v>0.26061137020053859</v>
      </c>
    </row>
    <row r="33" spans="1:9" x14ac:dyDescent="0.3">
      <c r="A33" t="s">
        <v>119</v>
      </c>
      <c r="B33" t="s">
        <v>120</v>
      </c>
      <c r="C33" t="s">
        <v>142</v>
      </c>
      <c r="D33" s="14">
        <v>2.7072349257886458E-2</v>
      </c>
      <c r="E33">
        <v>600</v>
      </c>
      <c r="F33" s="15">
        <v>99407.995605468765</v>
      </c>
      <c r="G33" s="15">
        <v>50880</v>
      </c>
      <c r="H33" s="15">
        <v>48527.995605468765</v>
      </c>
      <c r="I33" s="14">
        <v>0.95377349853515658</v>
      </c>
    </row>
    <row r="34" spans="1:9" x14ac:dyDescent="0.3">
      <c r="A34" t="s">
        <v>119</v>
      </c>
      <c r="B34" t="s">
        <v>120</v>
      </c>
      <c r="C34" t="s">
        <v>143</v>
      </c>
      <c r="D34" s="14">
        <v>2.4277558493966199E-2</v>
      </c>
      <c r="E34">
        <v>245</v>
      </c>
      <c r="F34" s="15">
        <v>89145.696411132813</v>
      </c>
      <c r="G34" s="15">
        <v>40214.300000000003</v>
      </c>
      <c r="H34" s="15">
        <v>48931.39641113281</v>
      </c>
      <c r="I34" s="14">
        <v>1.2167660859727214</v>
      </c>
    </row>
    <row r="35" spans="1:9" x14ac:dyDescent="0.3">
      <c r="A35" t="s">
        <v>119</v>
      </c>
      <c r="B35" t="s">
        <v>120</v>
      </c>
      <c r="C35" t="s">
        <v>144</v>
      </c>
      <c r="D35" s="14">
        <v>2.1575961935101324E-2</v>
      </c>
      <c r="E35">
        <v>80</v>
      </c>
      <c r="F35" s="15">
        <v>79225.6005859375</v>
      </c>
      <c r="G35" s="15">
        <v>39384</v>
      </c>
      <c r="H35" s="15">
        <v>39841.6005859375</v>
      </c>
      <c r="I35" s="14">
        <v>1.0116189464233571</v>
      </c>
    </row>
    <row r="36" spans="1:9" x14ac:dyDescent="0.3">
      <c r="A36" t="s">
        <v>119</v>
      </c>
      <c r="B36" t="s">
        <v>120</v>
      </c>
      <c r="C36" t="s">
        <v>145</v>
      </c>
      <c r="D36" s="14">
        <v>2.047409063226795E-2</v>
      </c>
      <c r="E36">
        <v>290</v>
      </c>
      <c r="F36" s="15">
        <v>75179.59716796875</v>
      </c>
      <c r="G36" s="15">
        <v>67909.3</v>
      </c>
      <c r="H36" s="15">
        <v>7270.2971679687471</v>
      </c>
      <c r="I36" s="14">
        <v>0.10705893254633381</v>
      </c>
    </row>
    <row r="37" spans="1:9" x14ac:dyDescent="0.3">
      <c r="A37" t="s">
        <v>119</v>
      </c>
      <c r="B37" t="s">
        <v>120</v>
      </c>
      <c r="C37" t="s">
        <v>146</v>
      </c>
      <c r="D37" s="14">
        <v>2.0015859749527791E-2</v>
      </c>
      <c r="E37">
        <v>150</v>
      </c>
      <c r="F37" s="15">
        <v>73497.001647949219</v>
      </c>
      <c r="G37" s="15">
        <v>50608.5</v>
      </c>
      <c r="H37" s="15">
        <v>22888.501647949219</v>
      </c>
      <c r="I37" s="14">
        <v>0.45226595627116428</v>
      </c>
    </row>
    <row r="38" spans="1:9" x14ac:dyDescent="0.3">
      <c r="A38" t="s">
        <v>119</v>
      </c>
      <c r="B38" t="s">
        <v>120</v>
      </c>
      <c r="C38" t="s">
        <v>147</v>
      </c>
      <c r="D38" s="14">
        <v>1.7866721048226127E-2</v>
      </c>
      <c r="E38">
        <v>450</v>
      </c>
      <c r="F38" s="15">
        <v>65605.496978759766</v>
      </c>
      <c r="G38" s="15">
        <v>65754</v>
      </c>
      <c r="H38" s="15">
        <v>-148.50302124023438</v>
      </c>
      <c r="I38" s="14">
        <v>-2.2584636864713078E-3</v>
      </c>
    </row>
    <row r="39" spans="1:9" x14ac:dyDescent="0.3">
      <c r="A39" t="s">
        <v>119</v>
      </c>
      <c r="B39" t="s">
        <v>120</v>
      </c>
      <c r="C39" t="s">
        <v>148</v>
      </c>
      <c r="D39" s="14">
        <v>1.7314629706952734E-2</v>
      </c>
      <c r="E39">
        <v>225</v>
      </c>
      <c r="F39" s="15">
        <v>63578.251647949219</v>
      </c>
      <c r="G39" s="15">
        <v>38913.75</v>
      </c>
      <c r="H39" s="15">
        <v>24664.501647949219</v>
      </c>
      <c r="I39" s="14">
        <v>0.63382484720565913</v>
      </c>
    </row>
    <row r="40" spans="1:9" x14ac:dyDescent="0.3">
      <c r="A40" t="s">
        <v>119</v>
      </c>
      <c r="B40" t="s">
        <v>120</v>
      </c>
      <c r="C40" t="s">
        <v>149</v>
      </c>
      <c r="D40" s="14">
        <v>1.5474470201129527E-2</v>
      </c>
      <c r="E40">
        <v>265</v>
      </c>
      <c r="F40" s="15">
        <v>56821.299514770508</v>
      </c>
      <c r="G40" s="15">
        <v>90516.05</v>
      </c>
      <c r="H40" s="15">
        <v>-33694.750485229495</v>
      </c>
      <c r="I40" s="14">
        <v>-0.37225166680637845</v>
      </c>
    </row>
    <row r="41" spans="1:9" x14ac:dyDescent="0.3">
      <c r="A41" t="s">
        <v>119</v>
      </c>
      <c r="B41" t="s">
        <v>120</v>
      </c>
      <c r="C41" t="s">
        <v>150</v>
      </c>
      <c r="D41" s="14">
        <v>1.0497998099442289E-2</v>
      </c>
      <c r="E41">
        <v>200</v>
      </c>
      <c r="F41" s="15">
        <v>38548.00109863282</v>
      </c>
      <c r="G41" s="15">
        <v>34030</v>
      </c>
      <c r="H41" s="15">
        <v>4518.0010986328198</v>
      </c>
      <c r="I41" s="14">
        <v>0.1327652394543879</v>
      </c>
    </row>
    <row r="42" spans="1:9" x14ac:dyDescent="0.3">
      <c r="A42" t="s">
        <v>119</v>
      </c>
      <c r="B42" t="s">
        <v>120</v>
      </c>
      <c r="C42" t="s">
        <v>151</v>
      </c>
      <c r="D42" s="14">
        <v>1.0325010223013539E-2</v>
      </c>
      <c r="E42">
        <v>40</v>
      </c>
      <c r="F42" s="15">
        <v>37912.80029296875</v>
      </c>
      <c r="G42" s="15">
        <v>14879.2</v>
      </c>
      <c r="H42" s="15">
        <v>23033.600292968749</v>
      </c>
      <c r="I42" s="14">
        <v>1.548040236905798</v>
      </c>
    </row>
    <row r="43" spans="1:9" x14ac:dyDescent="0.3">
      <c r="D43" s="17">
        <f>SUBTOTAL(109,UI_TablePH[Mix])</f>
        <v>1.0000000000000002</v>
      </c>
      <c r="F43" s="18">
        <f>SUBTOTAL(109,UI_TablePH[MV])</f>
        <v>3671938.2813262939</v>
      </c>
      <c r="G43" s="18">
        <f>SUBTOTAL(109,UI_TablePH[BV])</f>
        <v>2068385.5</v>
      </c>
      <c r="H43" s="18">
        <f>SUBTOTAL(109,UI_TablePH[MV +/- BV])</f>
        <v>1603552.7813262939</v>
      </c>
      <c r="I43" s="17">
        <f>UI_TablePH[[#Totals],[MV +/- BV]]/UI_TablePH[[#Totals],[BV]]</f>
        <v>0.77526785085579741</v>
      </c>
    </row>
    <row r="44" spans="1:9" x14ac:dyDescent="0.3">
      <c r="D44" s="14"/>
      <c r="F44" s="15"/>
      <c r="G44" s="15"/>
      <c r="H44" s="15"/>
      <c r="I44" s="14"/>
    </row>
    <row r="45" spans="1:9" x14ac:dyDescent="0.3">
      <c r="D45" s="14"/>
      <c r="F45" s="15"/>
      <c r="G45" s="15"/>
      <c r="H45" s="15"/>
      <c r="I45" s="14"/>
    </row>
    <row r="46" spans="1:9" x14ac:dyDescent="0.3">
      <c r="D46" s="14"/>
      <c r="F46" s="15"/>
      <c r="G46" s="15"/>
      <c r="H46" s="15"/>
      <c r="I46" s="14"/>
    </row>
    <row r="47" spans="1:9" x14ac:dyDescent="0.3">
      <c r="D47" s="14"/>
      <c r="F47" s="15"/>
      <c r="G47" s="15"/>
      <c r="H47" s="15"/>
      <c r="I47" s="14"/>
    </row>
    <row r="48" spans="1:9" x14ac:dyDescent="0.3">
      <c r="D48" s="14"/>
      <c r="F48" s="15"/>
      <c r="G48" s="15"/>
      <c r="H48" s="15"/>
      <c r="I48" s="14"/>
    </row>
    <row r="49" spans="4:11" x14ac:dyDescent="0.3">
      <c r="D49" s="14"/>
      <c r="F49" s="15"/>
      <c r="G49" s="15"/>
      <c r="H49" s="15"/>
      <c r="I49" s="14"/>
    </row>
    <row r="50" spans="4:11" x14ac:dyDescent="0.3">
      <c r="D50" s="14"/>
      <c r="F50" s="15"/>
      <c r="G50" s="15"/>
      <c r="H50" s="15"/>
      <c r="I50" s="14"/>
    </row>
    <row r="51" spans="4:11" x14ac:dyDescent="0.3">
      <c r="D51" s="14"/>
      <c r="F51" s="15"/>
      <c r="G51" s="15"/>
      <c r="H51" s="15"/>
      <c r="I51" s="14"/>
    </row>
    <row r="52" spans="4:11" x14ac:dyDescent="0.3">
      <c r="D52" s="14"/>
      <c r="F52" s="15"/>
      <c r="G52" s="15"/>
      <c r="H52" s="15"/>
      <c r="I52" s="14"/>
      <c r="J52" s="15"/>
      <c r="K52" s="14"/>
    </row>
    <row r="53" spans="4:11" x14ac:dyDescent="0.3">
      <c r="D53" s="14"/>
      <c r="F53" s="15"/>
      <c r="G53" s="15"/>
      <c r="H53" s="15"/>
      <c r="I53" s="14"/>
      <c r="J53" s="15"/>
      <c r="K53" s="14"/>
    </row>
    <row r="54" spans="4:11" x14ac:dyDescent="0.3">
      <c r="D54" s="14"/>
      <c r="F54" s="15"/>
      <c r="G54" s="15"/>
      <c r="H54" s="15"/>
      <c r="I54" s="14"/>
      <c r="J54" s="15"/>
      <c r="K54" s="14"/>
    </row>
    <row r="55" spans="4:11" x14ac:dyDescent="0.3">
      <c r="D55" s="14"/>
      <c r="F55" s="15"/>
      <c r="G55" s="15"/>
      <c r="H55" s="15"/>
      <c r="I55" s="14"/>
      <c r="J55" s="15"/>
      <c r="K55" s="14"/>
    </row>
    <row r="56" spans="4:11" x14ac:dyDescent="0.3">
      <c r="D56" s="14"/>
      <c r="F56" s="15"/>
      <c r="G56" s="15"/>
      <c r="H56" s="15"/>
      <c r="I56" s="14"/>
      <c r="J56" s="15"/>
      <c r="K56" s="14"/>
    </row>
    <row r="57" spans="4:11" x14ac:dyDescent="0.3">
      <c r="D57" s="14"/>
      <c r="F57" s="15"/>
      <c r="G57" s="15"/>
      <c r="H57" s="15"/>
      <c r="I57" s="14"/>
      <c r="J57" s="15"/>
      <c r="K57" s="14"/>
    </row>
    <row r="58" spans="4:11" x14ac:dyDescent="0.3">
      <c r="D58" s="14"/>
      <c r="F58" s="15"/>
      <c r="G58" s="15"/>
      <c r="H58" s="15"/>
      <c r="I58" s="14"/>
      <c r="J58" s="15"/>
      <c r="K58" s="14"/>
    </row>
    <row r="59" spans="4:11" x14ac:dyDescent="0.3">
      <c r="D59" s="14"/>
      <c r="F59" s="15"/>
      <c r="G59" s="15"/>
      <c r="H59" s="15"/>
      <c r="I59" s="14"/>
      <c r="J59" s="15"/>
      <c r="K59" s="14"/>
    </row>
    <row r="60" spans="4:11" x14ac:dyDescent="0.3">
      <c r="D60" s="14"/>
      <c r="F60" s="15"/>
      <c r="G60" s="15"/>
      <c r="H60" s="15"/>
      <c r="I60" s="14"/>
      <c r="J60" s="15"/>
      <c r="K60" s="14"/>
    </row>
    <row r="61" spans="4:11" x14ac:dyDescent="0.3">
      <c r="D61" s="14"/>
      <c r="F61" s="15"/>
      <c r="G61" s="15"/>
      <c r="H61" s="15"/>
      <c r="I61" s="14"/>
      <c r="J61" s="15"/>
      <c r="K61" s="14"/>
    </row>
    <row r="62" spans="4:11" x14ac:dyDescent="0.3">
      <c r="D62" s="14"/>
      <c r="F62" s="15"/>
      <c r="G62" s="15"/>
      <c r="H62" s="15"/>
      <c r="I62" s="14"/>
      <c r="J62" s="15"/>
      <c r="K62" s="14"/>
    </row>
    <row r="63" spans="4:11" x14ac:dyDescent="0.3">
      <c r="D63" s="14"/>
      <c r="F63" s="15"/>
      <c r="G63" s="15"/>
      <c r="H63" s="15"/>
      <c r="I63" s="14"/>
      <c r="J63" s="15"/>
      <c r="K63" s="14"/>
    </row>
    <row r="64" spans="4:11" x14ac:dyDescent="0.3">
      <c r="D64" s="14"/>
      <c r="F64" s="15"/>
      <c r="G64" s="15"/>
      <c r="H64" s="15"/>
      <c r="I64" s="14"/>
      <c r="J64" s="15"/>
      <c r="K64" s="14"/>
    </row>
    <row r="65" spans="4:11" x14ac:dyDescent="0.3">
      <c r="D65" s="14"/>
      <c r="F65" s="15"/>
      <c r="G65" s="15"/>
      <c r="H65" s="15"/>
      <c r="I65" s="14"/>
      <c r="J65" s="15"/>
      <c r="K65" s="14"/>
    </row>
    <row r="66" spans="4:11" x14ac:dyDescent="0.3">
      <c r="D66" s="14"/>
      <c r="F66" s="15"/>
      <c r="G66" s="15"/>
      <c r="H66" s="15"/>
      <c r="I66" s="14"/>
      <c r="J66" s="15"/>
      <c r="K66" s="14"/>
    </row>
    <row r="67" spans="4:11" x14ac:dyDescent="0.3">
      <c r="D67" s="14"/>
      <c r="F67" s="15"/>
      <c r="G67" s="15"/>
      <c r="H67" s="15"/>
      <c r="I67" s="14"/>
      <c r="J67" s="15"/>
      <c r="K67" s="14"/>
    </row>
    <row r="68" spans="4:11" x14ac:dyDescent="0.3">
      <c r="D68" s="14"/>
      <c r="F68" s="15"/>
      <c r="G68" s="15"/>
      <c r="H68" s="15"/>
      <c r="I68" s="14"/>
      <c r="J68" s="15"/>
      <c r="K68" s="14"/>
    </row>
    <row r="69" spans="4:11" x14ac:dyDescent="0.3">
      <c r="D69" s="14"/>
      <c r="F69" s="15"/>
      <c r="G69" s="15"/>
      <c r="H69" s="15"/>
      <c r="I69" s="14"/>
      <c r="J69" s="15"/>
      <c r="K69" s="14"/>
    </row>
    <row r="70" spans="4:11" x14ac:dyDescent="0.3">
      <c r="D70" s="14"/>
      <c r="F70" s="15"/>
      <c r="G70" s="15"/>
      <c r="H70" s="15"/>
      <c r="I70" s="14"/>
      <c r="J70" s="15"/>
      <c r="K70" s="14"/>
    </row>
    <row r="71" spans="4:11" x14ac:dyDescent="0.3">
      <c r="D71" s="14"/>
      <c r="F71" s="15"/>
      <c r="G71" s="15"/>
      <c r="H71" s="15"/>
      <c r="I71" s="14"/>
      <c r="J71" s="15"/>
      <c r="K71" s="14"/>
    </row>
    <row r="72" spans="4:11" x14ac:dyDescent="0.3">
      <c r="D72" s="14"/>
      <c r="F72" s="15"/>
      <c r="G72" s="15"/>
      <c r="H72" s="15"/>
      <c r="I72" s="14"/>
      <c r="J72" s="15"/>
      <c r="K72" s="14"/>
    </row>
    <row r="73" spans="4:11" x14ac:dyDescent="0.3">
      <c r="D73" s="14"/>
      <c r="F73" s="15"/>
      <c r="G73" s="15"/>
      <c r="H73" s="15"/>
      <c r="I73" s="14"/>
      <c r="J73" s="15"/>
      <c r="K73" s="14"/>
    </row>
    <row r="74" spans="4:11" x14ac:dyDescent="0.3">
      <c r="D74" s="14"/>
      <c r="F74" s="15"/>
      <c r="G74" s="15"/>
      <c r="H74" s="15"/>
      <c r="I74" s="14"/>
      <c r="J74" s="15"/>
      <c r="K74" s="14"/>
    </row>
    <row r="75" spans="4:11" x14ac:dyDescent="0.3">
      <c r="D75" s="14"/>
      <c r="F75" s="15"/>
      <c r="G75" s="15"/>
      <c r="H75" s="15"/>
      <c r="I75" s="14"/>
      <c r="J75" s="15"/>
      <c r="K75" s="14"/>
    </row>
    <row r="76" spans="4:11" x14ac:dyDescent="0.3">
      <c r="D76" s="14"/>
      <c r="F76" s="15"/>
      <c r="G76" s="15"/>
      <c r="H76" s="15"/>
      <c r="I76" s="14"/>
      <c r="J76" s="15"/>
      <c r="K76" s="14"/>
    </row>
    <row r="77" spans="4:11" x14ac:dyDescent="0.3">
      <c r="D77" s="14"/>
      <c r="F77" s="15"/>
      <c r="G77" s="15"/>
      <c r="H77" s="15"/>
      <c r="I77" s="14"/>
      <c r="J77" s="15"/>
      <c r="K77" s="14"/>
    </row>
    <row r="78" spans="4:11" x14ac:dyDescent="0.3">
      <c r="D78" s="14"/>
      <c r="F78" s="15"/>
      <c r="G78" s="15"/>
      <c r="H78" s="15"/>
      <c r="I78" s="14"/>
    </row>
    <row r="79" spans="4:11" x14ac:dyDescent="0.3">
      <c r="D79" s="14"/>
      <c r="F79" s="15"/>
      <c r="G79" s="15"/>
      <c r="H79" s="15"/>
      <c r="I79" s="14"/>
    </row>
    <row r="80" spans="4:11" x14ac:dyDescent="0.3">
      <c r="D80" s="14"/>
      <c r="F80" s="15"/>
      <c r="G80" s="15"/>
      <c r="H80" s="15"/>
      <c r="I80" s="14"/>
    </row>
    <row r="81" spans="4:9" x14ac:dyDescent="0.3">
      <c r="D81" s="14"/>
      <c r="F81" s="15"/>
      <c r="G81" s="15"/>
      <c r="H81" s="15"/>
      <c r="I81" s="14"/>
    </row>
    <row r="82" spans="4:9" x14ac:dyDescent="0.3">
      <c r="D82" s="14"/>
      <c r="F82" s="15"/>
      <c r="G82" s="15"/>
      <c r="H82" s="15"/>
      <c r="I82" s="14"/>
    </row>
    <row r="83" spans="4:9" x14ac:dyDescent="0.3">
      <c r="D83" s="14"/>
      <c r="F83" s="15"/>
      <c r="G83" s="15"/>
      <c r="H83" s="15"/>
      <c r="I83" s="14"/>
    </row>
    <row r="84" spans="4:9" x14ac:dyDescent="0.3">
      <c r="D84" s="14"/>
      <c r="F84" s="15"/>
      <c r="G84" s="15"/>
      <c r="H84" s="15"/>
      <c r="I84" s="14"/>
    </row>
    <row r="85" spans="4:9" x14ac:dyDescent="0.3">
      <c r="D85" s="14"/>
      <c r="F85" s="15"/>
      <c r="G85" s="15"/>
      <c r="H85" s="15"/>
      <c r="I85" s="14"/>
    </row>
    <row r="86" spans="4:9" x14ac:dyDescent="0.3">
      <c r="D86" s="14"/>
      <c r="F86" s="15"/>
      <c r="G86" s="15"/>
      <c r="H86" s="15"/>
      <c r="I86" s="14"/>
    </row>
    <row r="87" spans="4:9" x14ac:dyDescent="0.3">
      <c r="D87" s="14"/>
      <c r="F87" s="15"/>
      <c r="G87" s="15"/>
      <c r="H87" s="15"/>
      <c r="I87" s="14"/>
    </row>
    <row r="88" spans="4:9" x14ac:dyDescent="0.3">
      <c r="D88" s="14"/>
      <c r="F88" s="15"/>
      <c r="G88" s="15"/>
      <c r="H88" s="15"/>
      <c r="I88" s="14"/>
    </row>
    <row r="89" spans="4:9" x14ac:dyDescent="0.3">
      <c r="D89" s="14"/>
      <c r="F89" s="15"/>
      <c r="G89" s="15"/>
      <c r="H89" s="15"/>
      <c r="I89" s="14"/>
    </row>
    <row r="90" spans="4:9" x14ac:dyDescent="0.3">
      <c r="D90" s="14"/>
      <c r="F90" s="15"/>
      <c r="G90" s="15"/>
      <c r="H90" s="15"/>
      <c r="I90" s="14"/>
    </row>
    <row r="91" spans="4:9" x14ac:dyDescent="0.3">
      <c r="D91" s="14"/>
      <c r="F91" s="15"/>
      <c r="G91" s="15"/>
      <c r="H91" s="15"/>
      <c r="I91" s="14"/>
    </row>
    <row r="92" spans="4:9" x14ac:dyDescent="0.3">
      <c r="D92" s="14"/>
      <c r="F92" s="15"/>
      <c r="G92" s="15"/>
      <c r="H92" s="15"/>
      <c r="I92" s="14"/>
    </row>
    <row r="93" spans="4:9" x14ac:dyDescent="0.3">
      <c r="D93" s="14"/>
      <c r="F93" s="15"/>
      <c r="G93" s="15"/>
      <c r="H93" s="15"/>
      <c r="I93" s="14"/>
    </row>
    <row r="94" spans="4:9" x14ac:dyDescent="0.3">
      <c r="D94" s="14"/>
      <c r="F94" s="15"/>
      <c r="G94" s="15"/>
      <c r="H94" s="15"/>
      <c r="I94" s="14"/>
    </row>
    <row r="95" spans="4:9" x14ac:dyDescent="0.3">
      <c r="D95" s="14"/>
      <c r="F95" s="15"/>
      <c r="G95" s="15"/>
      <c r="H95" s="15"/>
      <c r="I95" s="14"/>
    </row>
    <row r="96" spans="4:9" x14ac:dyDescent="0.3">
      <c r="D96" s="14"/>
      <c r="F96" s="15"/>
      <c r="G96" s="15"/>
      <c r="H96" s="15"/>
      <c r="I96" s="14"/>
    </row>
    <row r="97" spans="4:9" x14ac:dyDescent="0.3">
      <c r="D97" s="14"/>
      <c r="F97" s="15"/>
      <c r="G97" s="15"/>
      <c r="H97" s="15"/>
      <c r="I97" s="14"/>
    </row>
    <row r="98" spans="4:9" x14ac:dyDescent="0.3">
      <c r="D98" s="14"/>
      <c r="F98" s="15"/>
      <c r="G98" s="15"/>
      <c r="H98" s="15"/>
      <c r="I98" s="14"/>
    </row>
    <row r="99" spans="4:9" x14ac:dyDescent="0.3">
      <c r="D99" s="14"/>
      <c r="F99" s="15"/>
      <c r="G99" s="15"/>
      <c r="H99" s="15"/>
      <c r="I99" s="14"/>
    </row>
    <row r="100" spans="4:9" x14ac:dyDescent="0.3">
      <c r="F100" s="14"/>
      <c r="H100" s="15"/>
      <c r="I100" s="15"/>
    </row>
    <row r="101" spans="4:9" x14ac:dyDescent="0.3">
      <c r="F101" s="14"/>
      <c r="H101" s="15"/>
      <c r="I101" s="15"/>
    </row>
    <row r="102" spans="4:9" x14ac:dyDescent="0.3">
      <c r="F102" s="14"/>
      <c r="H102" s="15"/>
      <c r="I102" s="15"/>
    </row>
    <row r="103" spans="4:9" x14ac:dyDescent="0.3">
      <c r="F103" s="14"/>
      <c r="H103" s="15"/>
      <c r="I103" s="15"/>
    </row>
    <row r="104" spans="4:9" x14ac:dyDescent="0.3">
      <c r="F104" s="14"/>
      <c r="H104" s="15"/>
      <c r="I104" s="15"/>
    </row>
    <row r="105" spans="4:9" x14ac:dyDescent="0.3">
      <c r="F105" s="14"/>
      <c r="H105" s="15"/>
      <c r="I105" s="15"/>
    </row>
    <row r="106" spans="4:9" x14ac:dyDescent="0.3">
      <c r="F106" s="14"/>
      <c r="H106" s="15"/>
      <c r="I106" s="15"/>
    </row>
    <row r="107" spans="4:9" x14ac:dyDescent="0.3">
      <c r="F107" s="14"/>
      <c r="H107" s="15"/>
      <c r="I107" s="15"/>
    </row>
    <row r="108" spans="4:9" x14ac:dyDescent="0.3">
      <c r="F108" s="14"/>
      <c r="H108" s="15"/>
      <c r="I108" s="15"/>
    </row>
  </sheetData>
  <dataConsolidate/>
  <pageMargins left="0.7" right="0.7" top="0.75" bottom="0.75" header="0.3" footer="0.3"/>
  <pageSetup scale="63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A58D6-43B8-4FCB-8BE8-DA743D3A4D53}">
  <sheetPr codeName="Sheet48"/>
  <dimension ref="B1:B129"/>
  <sheetViews>
    <sheetView showGridLines="0" showRowColHeaders="0" zoomScaleNormal="100" workbookViewId="0">
      <pane ySplit="7" topLeftCell="A8" activePane="bottomLeft" state="frozen"/>
      <selection activeCell="AA26" sqref="AA26"/>
      <selection pane="bottomLeft" activeCell="B4" sqref="B4"/>
    </sheetView>
  </sheetViews>
  <sheetFormatPr defaultColWidth="9.109375" defaultRowHeight="14.4" x14ac:dyDescent="0.3"/>
  <cols>
    <col min="1" max="1" width="9.109375" style="2"/>
    <col min="2" max="2" width="124.44140625" style="2" customWidth="1"/>
    <col min="3" max="16384" width="9.109375" style="2"/>
  </cols>
  <sheetData>
    <row r="1" spans="2:2" customFormat="1" x14ac:dyDescent="0.3"/>
    <row r="2" spans="2:2" customFormat="1" x14ac:dyDescent="0.3"/>
    <row r="3" spans="2:2" customFormat="1" x14ac:dyDescent="0.3"/>
    <row r="4" spans="2:2" customFormat="1" x14ac:dyDescent="0.3"/>
    <row r="5" spans="2:2" customFormat="1" x14ac:dyDescent="0.3"/>
    <row r="6" spans="2:2" customFormat="1" ht="40.049999999999997" customHeight="1" x14ac:dyDescent="0.3"/>
    <row r="7" spans="2:2" customFormat="1" ht="25.05" customHeight="1" x14ac:dyDescent="0.3"/>
    <row r="10" spans="2:2" ht="23.4" x14ac:dyDescent="0.3">
      <c r="B10" s="1" t="s">
        <v>0</v>
      </c>
    </row>
    <row r="11" spans="2:2" ht="15.6" x14ac:dyDescent="0.3">
      <c r="B11" s="3" t="s">
        <v>1</v>
      </c>
    </row>
    <row r="12" spans="2:2" x14ac:dyDescent="0.3">
      <c r="B12" s="4"/>
    </row>
    <row r="13" spans="2:2" ht="18" x14ac:dyDescent="0.3">
      <c r="B13" s="5" t="s">
        <v>2</v>
      </c>
    </row>
    <row r="14" spans="2:2" x14ac:dyDescent="0.3">
      <c r="B14" s="4" t="s">
        <v>3</v>
      </c>
    </row>
    <row r="15" spans="2:2" x14ac:dyDescent="0.3">
      <c r="B15" s="4" t="s">
        <v>4</v>
      </c>
    </row>
    <row r="16" spans="2:2" x14ac:dyDescent="0.3">
      <c r="B16" s="4" t="s">
        <v>5</v>
      </c>
    </row>
    <row r="17" spans="2:2" x14ac:dyDescent="0.3">
      <c r="B17" s="4" t="s">
        <v>6</v>
      </c>
    </row>
    <row r="18" spans="2:2" x14ac:dyDescent="0.3">
      <c r="B18" s="4" t="s">
        <v>7</v>
      </c>
    </row>
    <row r="19" spans="2:2" x14ac:dyDescent="0.3">
      <c r="B19" s="4" t="s">
        <v>8</v>
      </c>
    </row>
    <row r="20" spans="2:2" x14ac:dyDescent="0.3">
      <c r="B20" s="4" t="s">
        <v>9</v>
      </c>
    </row>
    <row r="21" spans="2:2" x14ac:dyDescent="0.3">
      <c r="B21" s="4" t="s">
        <v>10</v>
      </c>
    </row>
    <row r="22" spans="2:2" x14ac:dyDescent="0.3">
      <c r="B22" s="4"/>
    </row>
    <row r="23" spans="2:2" ht="18" x14ac:dyDescent="0.3">
      <c r="B23" s="5" t="s">
        <v>11</v>
      </c>
    </row>
    <row r="24" spans="2:2" x14ac:dyDescent="0.3">
      <c r="B24" s="4" t="s">
        <v>12</v>
      </c>
    </row>
    <row r="25" spans="2:2" x14ac:dyDescent="0.3">
      <c r="B25" s="4" t="s">
        <v>13</v>
      </c>
    </row>
    <row r="26" spans="2:2" x14ac:dyDescent="0.3">
      <c r="B26" s="4" t="s">
        <v>14</v>
      </c>
    </row>
    <row r="27" spans="2:2" x14ac:dyDescent="0.3">
      <c r="B27" s="4" t="s">
        <v>15</v>
      </c>
    </row>
    <row r="28" spans="2:2" x14ac:dyDescent="0.3">
      <c r="B28" s="4" t="s">
        <v>16</v>
      </c>
    </row>
    <row r="29" spans="2:2" x14ac:dyDescent="0.3">
      <c r="B29" s="4" t="s">
        <v>17</v>
      </c>
    </row>
    <row r="30" spans="2:2" x14ac:dyDescent="0.3">
      <c r="B30" s="4" t="s">
        <v>18</v>
      </c>
    </row>
    <row r="31" spans="2:2" x14ac:dyDescent="0.3">
      <c r="B31" s="4" t="s">
        <v>19</v>
      </c>
    </row>
    <row r="32" spans="2:2" x14ac:dyDescent="0.3">
      <c r="B32" s="4" t="s">
        <v>20</v>
      </c>
    </row>
    <row r="33" spans="2:2" x14ac:dyDescent="0.3">
      <c r="B33" s="4" t="s">
        <v>21</v>
      </c>
    </row>
    <row r="34" spans="2:2" x14ac:dyDescent="0.3">
      <c r="B34" s="4" t="s">
        <v>22</v>
      </c>
    </row>
    <row r="35" spans="2:2" x14ac:dyDescent="0.3">
      <c r="B35" s="6" t="s">
        <v>23</v>
      </c>
    </row>
    <row r="36" spans="2:2" x14ac:dyDescent="0.3">
      <c r="B36" s="6" t="s">
        <v>24</v>
      </c>
    </row>
    <row r="37" spans="2:2" x14ac:dyDescent="0.3">
      <c r="B37" s="4"/>
    </row>
    <row r="38" spans="2:2" ht="18" x14ac:dyDescent="0.3">
      <c r="B38" s="5" t="s">
        <v>25</v>
      </c>
    </row>
    <row r="39" spans="2:2" x14ac:dyDescent="0.3">
      <c r="B39" s="4" t="s">
        <v>26</v>
      </c>
    </row>
    <row r="40" spans="2:2" x14ac:dyDescent="0.3">
      <c r="B40" s="4" t="s">
        <v>27</v>
      </c>
    </row>
    <row r="41" spans="2:2" x14ac:dyDescent="0.3">
      <c r="B41" s="4" t="s">
        <v>28</v>
      </c>
    </row>
    <row r="42" spans="2:2" x14ac:dyDescent="0.3">
      <c r="B42" s="4" t="s">
        <v>29</v>
      </c>
    </row>
    <row r="43" spans="2:2" x14ac:dyDescent="0.3">
      <c r="B43" s="4" t="s">
        <v>30</v>
      </c>
    </row>
    <row r="44" spans="2:2" x14ac:dyDescent="0.3">
      <c r="B44" s="4" t="s">
        <v>31</v>
      </c>
    </row>
    <row r="45" spans="2:2" x14ac:dyDescent="0.3">
      <c r="B45" s="4" t="s">
        <v>32</v>
      </c>
    </row>
    <row r="46" spans="2:2" x14ac:dyDescent="0.3">
      <c r="B46" s="4" t="s">
        <v>33</v>
      </c>
    </row>
    <row r="47" spans="2:2" x14ac:dyDescent="0.3">
      <c r="B47" s="4" t="s">
        <v>34</v>
      </c>
    </row>
    <row r="48" spans="2:2" x14ac:dyDescent="0.3">
      <c r="B48" s="4" t="s">
        <v>35</v>
      </c>
    </row>
    <row r="49" spans="2:2" x14ac:dyDescent="0.3">
      <c r="B49" s="6" t="s">
        <v>36</v>
      </c>
    </row>
    <row r="50" spans="2:2" x14ac:dyDescent="0.3">
      <c r="B50" s="6" t="s">
        <v>37</v>
      </c>
    </row>
    <row r="51" spans="2:2" x14ac:dyDescent="0.3">
      <c r="B51" s="4"/>
    </row>
    <row r="52" spans="2:2" ht="18" x14ac:dyDescent="0.3">
      <c r="B52" s="5" t="s">
        <v>38</v>
      </c>
    </row>
    <row r="53" spans="2:2" x14ac:dyDescent="0.3">
      <c r="B53" s="4" t="s">
        <v>39</v>
      </c>
    </row>
    <row r="54" spans="2:2" x14ac:dyDescent="0.3">
      <c r="B54" s="4" t="s">
        <v>40</v>
      </c>
    </row>
    <row r="55" spans="2:2" x14ac:dyDescent="0.3">
      <c r="B55" s="4" t="s">
        <v>41</v>
      </c>
    </row>
    <row r="56" spans="2:2" x14ac:dyDescent="0.3">
      <c r="B56" s="4" t="s">
        <v>42</v>
      </c>
    </row>
    <row r="57" spans="2:2" x14ac:dyDescent="0.3">
      <c r="B57" s="4" t="s">
        <v>43</v>
      </c>
    </row>
    <row r="58" spans="2:2" x14ac:dyDescent="0.3">
      <c r="B58" s="4" t="s">
        <v>44</v>
      </c>
    </row>
    <row r="59" spans="2:2" x14ac:dyDescent="0.3">
      <c r="B59" s="4" t="s">
        <v>45</v>
      </c>
    </row>
    <row r="60" spans="2:2" x14ac:dyDescent="0.3">
      <c r="B60" s="4" t="s">
        <v>46</v>
      </c>
    </row>
    <row r="61" spans="2:2" x14ac:dyDescent="0.3">
      <c r="B61" s="4" t="s">
        <v>47</v>
      </c>
    </row>
    <row r="62" spans="2:2" x14ac:dyDescent="0.3">
      <c r="B62" s="4" t="s">
        <v>48</v>
      </c>
    </row>
    <row r="63" spans="2:2" x14ac:dyDescent="0.3">
      <c r="B63" s="4" t="s">
        <v>49</v>
      </c>
    </row>
    <row r="64" spans="2:2" x14ac:dyDescent="0.3">
      <c r="B64" s="6" t="s">
        <v>50</v>
      </c>
    </row>
    <row r="65" spans="2:2" x14ac:dyDescent="0.3">
      <c r="B65" s="4"/>
    </row>
    <row r="66" spans="2:2" ht="18" x14ac:dyDescent="0.3">
      <c r="B66" s="5" t="s">
        <v>51</v>
      </c>
    </row>
    <row r="67" spans="2:2" x14ac:dyDescent="0.3">
      <c r="B67" s="4" t="s">
        <v>52</v>
      </c>
    </row>
    <row r="68" spans="2:2" x14ac:dyDescent="0.3">
      <c r="B68" s="4" t="s">
        <v>53</v>
      </c>
    </row>
    <row r="69" spans="2:2" x14ac:dyDescent="0.3">
      <c r="B69" s="4" t="s">
        <v>54</v>
      </c>
    </row>
    <row r="70" spans="2:2" x14ac:dyDescent="0.3">
      <c r="B70" s="4" t="s">
        <v>55</v>
      </c>
    </row>
    <row r="71" spans="2:2" x14ac:dyDescent="0.3">
      <c r="B71" s="4" t="s">
        <v>56</v>
      </c>
    </row>
    <row r="72" spans="2:2" x14ac:dyDescent="0.3">
      <c r="B72" s="4" t="s">
        <v>57</v>
      </c>
    </row>
    <row r="73" spans="2:2" x14ac:dyDescent="0.3">
      <c r="B73" s="4" t="s">
        <v>58</v>
      </c>
    </row>
    <row r="74" spans="2:2" x14ac:dyDescent="0.3">
      <c r="B74" s="4" t="s">
        <v>59</v>
      </c>
    </row>
    <row r="75" spans="2:2" x14ac:dyDescent="0.3">
      <c r="B75" s="4" t="s">
        <v>60</v>
      </c>
    </row>
    <row r="76" spans="2:2" x14ac:dyDescent="0.3">
      <c r="B76" s="4"/>
    </row>
    <row r="77" spans="2:2" ht="18" x14ac:dyDescent="0.3">
      <c r="B77" s="5" t="s">
        <v>61</v>
      </c>
    </row>
    <row r="78" spans="2:2" x14ac:dyDescent="0.3">
      <c r="B78" s="4" t="s">
        <v>62</v>
      </c>
    </row>
    <row r="79" spans="2:2" x14ac:dyDescent="0.3">
      <c r="B79" s="4" t="s">
        <v>63</v>
      </c>
    </row>
    <row r="80" spans="2:2" x14ac:dyDescent="0.3">
      <c r="B80" s="4" t="s">
        <v>64</v>
      </c>
    </row>
    <row r="81" spans="2:2" x14ac:dyDescent="0.3">
      <c r="B81" s="4" t="s">
        <v>65</v>
      </c>
    </row>
    <row r="82" spans="2:2" x14ac:dyDescent="0.3">
      <c r="B82" s="4" t="s">
        <v>66</v>
      </c>
    </row>
    <row r="83" spans="2:2" x14ac:dyDescent="0.3">
      <c r="B83" s="4" t="s">
        <v>67</v>
      </c>
    </row>
    <row r="84" spans="2:2" x14ac:dyDescent="0.3">
      <c r="B84" s="4" t="s">
        <v>68</v>
      </c>
    </row>
    <row r="85" spans="2:2" x14ac:dyDescent="0.3">
      <c r="B85" s="4" t="s">
        <v>69</v>
      </c>
    </row>
    <row r="86" spans="2:2" x14ac:dyDescent="0.3">
      <c r="B86" s="4"/>
    </row>
    <row r="87" spans="2:2" ht="18" x14ac:dyDescent="0.3">
      <c r="B87" s="5" t="s">
        <v>70</v>
      </c>
    </row>
    <row r="88" spans="2:2" x14ac:dyDescent="0.3">
      <c r="B88" s="4" t="s">
        <v>71</v>
      </c>
    </row>
    <row r="89" spans="2:2" x14ac:dyDescent="0.3">
      <c r="B89" s="4" t="s">
        <v>72</v>
      </c>
    </row>
    <row r="90" spans="2:2" ht="15.6" x14ac:dyDescent="0.3">
      <c r="B90" s="7" t="s">
        <v>73</v>
      </c>
    </row>
    <row r="91" spans="2:2" x14ac:dyDescent="0.3">
      <c r="B91" s="4" t="s">
        <v>74</v>
      </c>
    </row>
    <row r="92" spans="2:2" x14ac:dyDescent="0.3">
      <c r="B92" s="4" t="s">
        <v>75</v>
      </c>
    </row>
    <row r="93" spans="2:2" x14ac:dyDescent="0.3">
      <c r="B93" s="4"/>
    </row>
    <row r="94" spans="2:2" ht="15.6" x14ac:dyDescent="0.3">
      <c r="B94" s="7" t="s">
        <v>76</v>
      </c>
    </row>
    <row r="95" spans="2:2" x14ac:dyDescent="0.3">
      <c r="B95" s="4" t="s">
        <v>77</v>
      </c>
    </row>
    <row r="96" spans="2:2" x14ac:dyDescent="0.3">
      <c r="B96" s="4" t="s">
        <v>78</v>
      </c>
    </row>
    <row r="97" spans="2:2" x14ac:dyDescent="0.3">
      <c r="B97" s="4" t="s">
        <v>79</v>
      </c>
    </row>
    <row r="98" spans="2:2" x14ac:dyDescent="0.3">
      <c r="B98" s="4" t="s">
        <v>80</v>
      </c>
    </row>
    <row r="99" spans="2:2" x14ac:dyDescent="0.3">
      <c r="B99" s="4" t="s">
        <v>81</v>
      </c>
    </row>
    <row r="100" spans="2:2" x14ac:dyDescent="0.3">
      <c r="B100" s="4"/>
    </row>
    <row r="101" spans="2:2" ht="15.6" x14ac:dyDescent="0.3">
      <c r="B101" s="7" t="s">
        <v>82</v>
      </c>
    </row>
    <row r="102" spans="2:2" x14ac:dyDescent="0.3">
      <c r="B102" s="4" t="s">
        <v>83</v>
      </c>
    </row>
    <row r="103" spans="2:2" x14ac:dyDescent="0.3">
      <c r="B103" s="4" t="s">
        <v>84</v>
      </c>
    </row>
    <row r="104" spans="2:2" x14ac:dyDescent="0.3">
      <c r="B104" s="4" t="s">
        <v>85</v>
      </c>
    </row>
    <row r="105" spans="2:2" x14ac:dyDescent="0.3">
      <c r="B105" s="4" t="s">
        <v>86</v>
      </c>
    </row>
    <row r="106" spans="2:2" x14ac:dyDescent="0.3">
      <c r="B106" s="4" t="s">
        <v>87</v>
      </c>
    </row>
    <row r="107" spans="2:2" x14ac:dyDescent="0.3">
      <c r="B107" s="4" t="s">
        <v>88</v>
      </c>
    </row>
    <row r="108" spans="2:2" x14ac:dyDescent="0.3">
      <c r="B108" s="4" t="s">
        <v>89</v>
      </c>
    </row>
    <row r="109" spans="2:2" x14ac:dyDescent="0.3">
      <c r="B109" s="4" t="s">
        <v>90</v>
      </c>
    </row>
    <row r="110" spans="2:2" x14ac:dyDescent="0.3">
      <c r="B110" s="4"/>
    </row>
    <row r="111" spans="2:2" ht="18" x14ac:dyDescent="0.3">
      <c r="B111" s="5" t="s">
        <v>91</v>
      </c>
    </row>
    <row r="112" spans="2:2" x14ac:dyDescent="0.3">
      <c r="B112" s="4" t="s">
        <v>92</v>
      </c>
    </row>
    <row r="113" spans="2:2" x14ac:dyDescent="0.3">
      <c r="B113" s="4" t="s">
        <v>93</v>
      </c>
    </row>
    <row r="114" spans="2:2" x14ac:dyDescent="0.3">
      <c r="B114" s="4" t="s">
        <v>94</v>
      </c>
    </row>
    <row r="115" spans="2:2" x14ac:dyDescent="0.3">
      <c r="B115" s="4" t="s">
        <v>95</v>
      </c>
    </row>
    <row r="116" spans="2:2" x14ac:dyDescent="0.3">
      <c r="B116" s="4" t="s">
        <v>96</v>
      </c>
    </row>
    <row r="117" spans="2:2" x14ac:dyDescent="0.3">
      <c r="B117" s="4" t="s">
        <v>97</v>
      </c>
    </row>
    <row r="118" spans="2:2" x14ac:dyDescent="0.3">
      <c r="B118" s="4" t="s">
        <v>98</v>
      </c>
    </row>
    <row r="119" spans="2:2" x14ac:dyDescent="0.3">
      <c r="B119" s="4" t="s">
        <v>99</v>
      </c>
    </row>
    <row r="120" spans="2:2" x14ac:dyDescent="0.3">
      <c r="B120" s="4"/>
    </row>
    <row r="121" spans="2:2" ht="18" x14ac:dyDescent="0.3">
      <c r="B121" s="5" t="s">
        <v>100</v>
      </c>
    </row>
    <row r="122" spans="2:2" x14ac:dyDescent="0.3">
      <c r="B122" s="4" t="s">
        <v>101</v>
      </c>
    </row>
    <row r="123" spans="2:2" x14ac:dyDescent="0.3">
      <c r="B123" s="4" t="s">
        <v>102</v>
      </c>
    </row>
    <row r="124" spans="2:2" x14ac:dyDescent="0.3">
      <c r="B124" s="4" t="s">
        <v>103</v>
      </c>
    </row>
    <row r="125" spans="2:2" x14ac:dyDescent="0.3">
      <c r="B125" s="4" t="s">
        <v>104</v>
      </c>
    </row>
    <row r="126" spans="2:2" ht="28.8" x14ac:dyDescent="0.3">
      <c r="B126" s="4" t="s">
        <v>105</v>
      </c>
    </row>
    <row r="127" spans="2:2" x14ac:dyDescent="0.3">
      <c r="B127" s="6" t="s">
        <v>106</v>
      </c>
    </row>
    <row r="128" spans="2:2" x14ac:dyDescent="0.3">
      <c r="B128" s="6" t="s">
        <v>107</v>
      </c>
    </row>
    <row r="129" spans="2:2" x14ac:dyDescent="0.3">
      <c r="B129" s="8" t="s">
        <v>108</v>
      </c>
    </row>
  </sheetData>
  <sheetProtection algorithmName="SHA-512" hashValue="ZRoS9YUlDmJ+8qLqpinVeeDA9acRKhfSXxwJsh30eW7T3pRaE/yIgXQVy9ETorEYyEh4iSeA4Gi1b+Km5ZS0ow==" saltValue="fLA79xKGvZ5tiOw1dZejoA==" spinCount="100000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</vt:lpstr>
      <vt:lpstr>PH</vt:lpstr>
      <vt:lpstr>DOC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Miller</dc:creator>
  <cp:lastModifiedBy>Donald Miller</cp:lastModifiedBy>
  <dcterms:created xsi:type="dcterms:W3CDTF">2026-08-13T11:40:29Z</dcterms:created>
  <dcterms:modified xsi:type="dcterms:W3CDTF">2026-08-13T11:40:30Z</dcterms:modified>
</cp:coreProperties>
</file>