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nny\ClearLedgerAnalytics\Export\Model-Frozen Holdings\"/>
    </mc:Choice>
  </mc:AlternateContent>
  <xr:revisionPtr revIDLastSave="0" documentId="8_{6461E13D-A4B7-4AAD-B251-21C212FCC70F}" xr6:coauthVersionLast="47" xr6:coauthVersionMax="47" xr10:uidLastSave="{00000000-0000-0000-0000-000000000000}"/>
  <bookViews>
    <workbookView xWindow="-108" yWindow="-108" windowWidth="23256" windowHeight="12456" xr2:uid="{646722CE-CA7A-436E-9018-BCB5D004AC4A}"/>
  </bookViews>
  <sheets>
    <sheet name="PE" sheetId="3" r:id="rId1"/>
    <sheet name="PH" sheetId="2" r:id="rId2"/>
    <sheet name="DOC" sheetId="1" r:id="rId3"/>
  </sheets>
  <definedNames>
    <definedName name="CovMatrixRange" localSheetId="2">OFFSET(#REF!,0,0,ROWS(#REF!),ROWS(#REF!))</definedName>
    <definedName name="CovMatrixRange">OFFSET(#REF!,0,0,ROWS(#REF!),ROWS(#REF!))</definedName>
    <definedName name="Data8_x_axis">OFFSET(#REF!, 0, 0, MAX(1, COUNTA(#REF!)-1), 1)</definedName>
    <definedName name="Data8_y_axis1">OFFSET(#REF!, 0, 0, MAX(1, COUNTA(#REF!)-1), 1)</definedName>
    <definedName name="Data8_y_axis2">OFFSET(#REF!, 0, 0, MAX(1, COUNTA(#REF!)-1), 1)</definedName>
    <definedName name="Data8_y_axis3">OFFSET(#REF!, 0, 0, MAX(1, COUNTA(#REF!)-1), 1)</definedName>
    <definedName name="solver_adj" localSheetId="0" hidden="1">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#REF!</definedName>
    <definedName name="solver_lhs2" localSheetId="0" hidden="1">#REF!</definedName>
    <definedName name="solver_lhs3" localSheetId="0" hidden="1">#REF!</definedName>
    <definedName name="solver_lhs4" localSheetId="0" hidden="1">PE!#REF!</definedName>
    <definedName name="solver_lhs5" localSheetId="0" hidden="1">PE!#REF!</definedName>
    <definedName name="solver_lin" localSheetId="0" hidden="1">2</definedName>
    <definedName name="solver_mip" localSheetId="0" hidden="1">2147483647</definedName>
    <definedName name="solver_mni" localSheetId="0" hidden="1">90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#REF!</definedName>
    <definedName name="solver_pre" localSheetId="0" hidden="1">0.000001</definedName>
    <definedName name="solver_rbv" localSheetId="0" hidden="1">2</definedName>
    <definedName name="solver_rel1" localSheetId="0" hidden="1">2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hs1" localSheetId="0" hidden="1">1</definedName>
    <definedName name="solver_rhs2" localSheetId="0" hidden="1">#REF!</definedName>
    <definedName name="solver_rhs3" localSheetId="0" hidden="1">#REF!</definedName>
    <definedName name="solver_rhs4" localSheetId="0" hidden="1">PE!#REF!</definedName>
    <definedName name="solver_rhs5" localSheetId="0" hidden="1">20%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90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  <definedName name="Stocks" localSheetId="0" hidden="1">PE!#REF!</definedName>
    <definedName name="WeightsRange" localSheetId="2">OFFSET(#REF!,0,0,ROWS(#REF!),1)</definedName>
    <definedName name="WeightsRange">OFFSET(#REF!,0,0,ROWS(#REF!),1)</definedName>
    <definedName name="WeightsRangeMix" localSheetId="2">OFFSET(#REF!,0,0,ROWS(#REF!),1)</definedName>
    <definedName name="WeightsRangeMix">OFFSET(#REF!,0,0,ROWS(#REF!),1)</definedName>
    <definedName name="WeightsRangeSolve" localSheetId="2">OFFSET(#REF!,0,0,ROWS(#REF!),1)</definedName>
    <definedName name="WeightsRangeSolve">OFFSET(#REF!,0,0,ROWS(#REF!),1)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1" i="3" l="1"/>
  <c r="U23" i="3"/>
  <c r="V23" i="3" s="1"/>
  <c r="U22" i="3"/>
  <c r="V22" i="3" s="1"/>
  <c r="T21" i="3"/>
  <c r="U16" i="3"/>
  <c r="V16" i="3" s="1"/>
  <c r="U15" i="3"/>
  <c r="V15" i="3" s="1"/>
  <c r="U14" i="3"/>
  <c r="V14" i="3" s="1"/>
  <c r="U11" i="3"/>
  <c r="V11" i="3" s="1"/>
  <c r="P41" i="3"/>
  <c r="O41" i="3"/>
  <c r="N41" i="3"/>
  <c r="M41" i="3"/>
  <c r="L41" i="3"/>
  <c r="I41" i="3"/>
  <c r="G41" i="3"/>
  <c r="F41" i="3"/>
  <c r="S21" i="3" s="1"/>
  <c r="E41" i="3"/>
  <c r="D41" i="3"/>
  <c r="H43" i="2"/>
  <c r="I43" i="2" s="1"/>
  <c r="G43" i="2"/>
  <c r="F43" i="2"/>
  <c r="D43" i="2"/>
  <c r="U18" i="3" l="1"/>
  <c r="V18" i="3" s="1"/>
  <c r="U17" i="3"/>
  <c r="V17" i="3" s="1"/>
  <c r="U21" i="3"/>
  <c r="V21" i="3" s="1"/>
  <c r="U12" i="3" l="1"/>
  <c r="V12" i="3" s="1"/>
  <c r="J41" i="3" l="1"/>
  <c r="U13" i="3"/>
  <c r="V13" i="3" s="1"/>
  <c r="K41" i="3" l="1"/>
</calcChain>
</file>

<file path=xl/sharedStrings.xml><?xml version="1.0" encoding="utf-8"?>
<sst xmlns="http://schemas.openxmlformats.org/spreadsheetml/2006/main" count="341" uniqueCount="210">
  <si>
    <t>ClearLedger Analytics — Portfolio Optimization Summary</t>
  </si>
  <si>
    <t>A simple, confidence-building explanation of how your portfolio is mathematically improved</t>
  </si>
  <si>
    <t>1. Why You’re Receiving This Report</t>
  </si>
  <si>
    <t>This ClearLedger export shows how your portfolio’s return and risk profile changes when its weights are optimized using Modern Portfolio Theory (MPT).</t>
  </si>
  <si>
    <t>ClearLedger does not select stocks or make predictions.</t>
  </si>
  <si>
    <t>It simply takes the positions you already own and determines the most efficient mix of those holdings.</t>
  </si>
  <si>
    <t>This report gives you a transparent view of:</t>
  </si>
  <si>
    <t>•  What you own</t>
  </si>
  <si>
    <t>•  How your current portfolio behaves</t>
  </si>
  <si>
    <t>•  How optimized weights improve return and risk</t>
  </si>
  <si>
    <t>•  The efficiency gain produced by mathematical optimization</t>
  </si>
  <si>
    <t>2. What ClearLedger Actually Does</t>
  </si>
  <si>
    <t>ClearLedger is a quantitative optimization tool.</t>
  </si>
  <si>
    <t>It improves your portfolio by adjusting weights, not by choosing securities.</t>
  </si>
  <si>
    <t>It applies Modern Portfolio Theory to:</t>
  </si>
  <si>
    <t>•  Increase expected return for the same level of risk</t>
  </si>
  <si>
    <t>•  Reduce risk for the same expected return</t>
  </si>
  <si>
    <t>•  Improve both simultaneously</t>
  </si>
  <si>
    <t>ClearLedger does not:</t>
  </si>
  <si>
    <t>•  Pick stocks</t>
  </si>
  <si>
    <t>•  Predict winners</t>
  </si>
  <si>
    <t>•  Time markets</t>
  </si>
  <si>
    <t>•  Replace your investment philosophy</t>
  </si>
  <si>
    <t>You choose the holdings.</t>
  </si>
  <si>
    <t>ClearLedger chooses the weights.</t>
  </si>
  <si>
    <t>3. Asymmetric Scoring — Understanding Your Existing Holdings</t>
  </si>
  <si>
    <t>ClearLedger uses asymmetric scoring to evaluate the characteristics of the positions you already own.</t>
  </si>
  <si>
    <t>It does not score the entire market.</t>
  </si>
  <si>
    <t>It does not select new stocks.</t>
  </si>
  <si>
    <t>It does not build a universe.</t>
  </si>
  <si>
    <t>Instead, asymmetric scoring helps identify:</t>
  </si>
  <si>
    <t>•  Which of your holdings have stronger upside vs downside</t>
  </si>
  <si>
    <t>•  Which positions contribute positively to efficiency</t>
  </si>
  <si>
    <t>•  Which positions weaken risk-adjusted return</t>
  </si>
  <si>
    <t>•  Which holdings behave well under volatility</t>
  </si>
  <si>
    <t>•  Which holdings duplicate exposure</t>
  </si>
  <si>
    <t>This scoring is diagnostic, not predictive.</t>
  </si>
  <si>
    <t>It tells you how each holding behaves, not whether you should own it.</t>
  </si>
  <si>
    <t>4. Buy / Hold / Sell — Tactical Weight Adjustments</t>
  </si>
  <si>
    <t>Buy / Hold / Sell signals in ClearLedger do not mean:</t>
  </si>
  <si>
    <t>•  Buy the stock</t>
  </si>
  <si>
    <t>•  Sell the stock</t>
  </si>
  <si>
    <t>•  Remove the stock</t>
  </si>
  <si>
    <t>•  Predict future performance</t>
  </si>
  <si>
    <t>Instead, they are weight-adjustment signals:</t>
  </si>
  <si>
    <t>•  Buy → increase the weight toward its optimal target</t>
  </si>
  <si>
    <t>•  Sell → decrease the weight away from its optimal target</t>
  </si>
  <si>
    <t>•  Hold → keep the weight stable</t>
  </si>
  <si>
    <t>These signals help the optimizer move your portfolio toward the efficient frontier.</t>
  </si>
  <si>
    <t>They adjust weights, not holdings.</t>
  </si>
  <si>
    <t>Buy/Hold/Sell is not trading advice — it is mathematical guidance for weight optimization.</t>
  </si>
  <si>
    <t>5. What the Performance Engine Shows</t>
  </si>
  <si>
    <t>The Performance Engine compares your current portfolio to your optimized portfolio:</t>
  </si>
  <si>
    <t>•  Expected Return</t>
  </si>
  <si>
    <t>•  Risk (volatility)</t>
  </si>
  <si>
    <t>•  Sharpe Ratio</t>
  </si>
  <si>
    <t>•  Alpha</t>
  </si>
  <si>
    <t>•  Beta</t>
  </si>
  <si>
    <t>•  Correlation</t>
  </si>
  <si>
    <t>•  Actual vs Expected performance</t>
  </si>
  <si>
    <t>It also shows how each holding contributes to risk and return — and how optimization improves the overall profile.</t>
  </si>
  <si>
    <t>6. What the Performance Holdings Sheet Shows</t>
  </si>
  <si>
    <t>The Performance Holdings sheet is a simple snapshot of:</t>
  </si>
  <si>
    <t>•  Each investment you own</t>
  </si>
  <si>
    <t>•  Number of shares</t>
  </si>
  <si>
    <t>•  Market value</t>
  </si>
  <si>
    <t>•  Book value</t>
  </si>
  <si>
    <t>•  Gain or loss</t>
  </si>
  <si>
    <t>•  Weight in the portfolio</t>
  </si>
  <si>
    <t>ClearLedger does not change these holdings — only their weights.</t>
  </si>
  <si>
    <t>7. Why Optimization Matters</t>
  </si>
  <si>
    <t>Portfolio optimization is a mathematical process that improves efficiency without changing your investment strategy.</t>
  </si>
  <si>
    <t>It is built on three principles:</t>
  </si>
  <si>
    <t>1. Diversification reduces risk without reducing return</t>
  </si>
  <si>
    <t>Different holdings behave differently.</t>
  </si>
  <si>
    <t>The right mix creates a smoother, more resilient portfolio.</t>
  </si>
  <si>
    <t>2. Some positions add more risk than return</t>
  </si>
  <si>
    <t>Optimization identifies positions that:</t>
  </si>
  <si>
    <t>•  Add unnecessary volatility</t>
  </si>
  <si>
    <t>•  Duplicate exposure</t>
  </si>
  <si>
    <t>•  Weaken efficiency</t>
  </si>
  <si>
    <t>These positions receive lower weights.</t>
  </si>
  <si>
    <t>3. The best portfolios balance risk and reward</t>
  </si>
  <si>
    <t>ClearLedger evaluates:</t>
  </si>
  <si>
    <t>•  Expected return</t>
  </si>
  <si>
    <t>•  Volatility</t>
  </si>
  <si>
    <t>•  Market sensitivity</t>
  </si>
  <si>
    <t>•  Diversification</t>
  </si>
  <si>
    <t>•  Correlation structure</t>
  </si>
  <si>
    <t>Then it recommends a mix that maximizes return for the level of risk you are comfortable with.</t>
  </si>
  <si>
    <t>This is the foundation of Modern Portfolio Theory — a Nobel Prize-winning framework.</t>
  </si>
  <si>
    <t>8. Why You Can Feel Confident</t>
  </si>
  <si>
    <t>ClearLedger’s optimization engine is:</t>
  </si>
  <si>
    <t>•  Disciplined — no emotional or reactive decisions</t>
  </si>
  <si>
    <t>•  Transparent — every adjustment has a measurable reason</t>
  </si>
  <si>
    <t>•  Consistent — the same rules apply every time</t>
  </si>
  <si>
    <t>•  Risk-aware — designed to protect long-term outcomes</t>
  </si>
  <si>
    <t>•  Evidence-based — built on proven financial theory</t>
  </si>
  <si>
    <t>Your portfolio is not managed by guesswork.</t>
  </si>
  <si>
    <t>It is improved by a structured, repeatable, mathematical process.</t>
  </si>
  <si>
    <t>9. Summary — The Real Story</t>
  </si>
  <si>
    <t>ClearLedger does not pick stocks.</t>
  </si>
  <si>
    <t>It optimizes the weights of the stocks you already own.</t>
  </si>
  <si>
    <t>Asymmetric scoring helps you understand how each holding behaves.</t>
  </si>
  <si>
    <t>Buy/Hold/Sell signals adjust weights — not holdings — to move your portfolio toward the efficient frontier.</t>
  </si>
  <si>
    <t>By applying Modern Portfolio Theory, ClearLedger improves your portfolio’s efficiency — increasing expected return, reducing risk, or both — without changing your holdings.</t>
  </si>
  <si>
    <t>This is why you use ClearLedger:</t>
  </si>
  <si>
    <t>This is a pure efficiency gain produced by optimizing weights using Modern Portfolio Theory.</t>
  </si>
  <si>
    <t>This is modern, professional portfolio management — delivered simply, transparently, and mathematically.</t>
  </si>
  <si>
    <t>Holdings Breakdown</t>
  </si>
  <si>
    <t>Account</t>
  </si>
  <si>
    <t>AssetType</t>
  </si>
  <si>
    <t>Symbol</t>
  </si>
  <si>
    <t>Mix</t>
  </si>
  <si>
    <t>MV Shares</t>
  </si>
  <si>
    <t>MV</t>
  </si>
  <si>
    <t>BV</t>
  </si>
  <si>
    <t>MV +/- BV</t>
  </si>
  <si>
    <t>MV +/- BV%</t>
  </si>
  <si>
    <t>NRSA</t>
  </si>
  <si>
    <t>Stock</t>
  </si>
  <si>
    <t>AAPL</t>
  </si>
  <si>
    <t>GS</t>
  </si>
  <si>
    <t>CAT</t>
  </si>
  <si>
    <t>MSFT</t>
  </si>
  <si>
    <t>AMGN</t>
  </si>
  <si>
    <t>UNH</t>
  </si>
  <si>
    <t>TRV</t>
  </si>
  <si>
    <t>V</t>
  </si>
  <si>
    <t>JPM</t>
  </si>
  <si>
    <t>HD</t>
  </si>
  <si>
    <t>AXP</t>
  </si>
  <si>
    <t>AMZN</t>
  </si>
  <si>
    <t>MCD</t>
  </si>
  <si>
    <t>JNJ</t>
  </si>
  <si>
    <t>IBM</t>
  </si>
  <si>
    <t>HON</t>
  </si>
  <si>
    <t>BA</t>
  </si>
  <si>
    <t>CRM</t>
  </si>
  <si>
    <t>CVX</t>
  </si>
  <si>
    <t>MMM</t>
  </si>
  <si>
    <t>PG</t>
  </si>
  <si>
    <t>MRK</t>
  </si>
  <si>
    <t>CSCO</t>
  </si>
  <si>
    <t>WMT</t>
  </si>
  <si>
    <t>DIS</t>
  </si>
  <si>
    <t>INTC</t>
  </si>
  <si>
    <t>KO</t>
  </si>
  <si>
    <t>VZ</t>
  </si>
  <si>
    <t>NKE</t>
  </si>
  <si>
    <t>DOW</t>
  </si>
  <si>
    <t>Bond</t>
  </si>
  <si>
    <t>(blank)</t>
  </si>
  <si>
    <t>Variances</t>
  </si>
  <si>
    <t>Technicals</t>
  </si>
  <si>
    <t>Name</t>
  </si>
  <si>
    <t>Weight</t>
  </si>
  <si>
    <t>Min</t>
  </si>
  <si>
    <t>Max</t>
  </si>
  <si>
    <t>Adjust</t>
  </si>
  <si>
    <t>Signal</t>
  </si>
  <si>
    <t>ExpR</t>
  </si>
  <si>
    <t>Risk</t>
  </si>
  <si>
    <t>Sharpe</t>
  </si>
  <si>
    <t>Alpha</t>
  </si>
  <si>
    <t>Beta</t>
  </si>
  <si>
    <t>Correl</t>
  </si>
  <si>
    <t>ActR</t>
  </si>
  <si>
    <t>vs Bmk</t>
  </si>
  <si>
    <t>Measure</t>
  </si>
  <si>
    <t>Current</t>
  </si>
  <si>
    <t>Target</t>
  </si>
  <si>
    <t>Var</t>
  </si>
  <si>
    <t>Apple Inc.</t>
  </si>
  <si>
    <t>Amgen Inc.</t>
  </si>
  <si>
    <t>Amazon.com, Inc.</t>
  </si>
  <si>
    <t>American Express Company</t>
  </si>
  <si>
    <t>Boeing Company (The)</t>
  </si>
  <si>
    <t>Caterpillar, Inc.</t>
  </si>
  <si>
    <t>Salesforce, Inc.</t>
  </si>
  <si>
    <t>Cisco Systems, Inc.</t>
  </si>
  <si>
    <t>Chevron Corporation</t>
  </si>
  <si>
    <t>Walt Disney Company (The)</t>
  </si>
  <si>
    <t>Asset</t>
  </si>
  <si>
    <t>Dow Inc.</t>
  </si>
  <si>
    <t>Stock&amp;ETF</t>
  </si>
  <si>
    <t>Goldman Sachs Group, Inc. (The)</t>
  </si>
  <si>
    <t>Cash</t>
  </si>
  <si>
    <t>Home Depot, Inc. (The)</t>
  </si>
  <si>
    <t>Other</t>
  </si>
  <si>
    <t>Honeywell International Inc.</t>
  </si>
  <si>
    <t>International Business Machines</t>
  </si>
  <si>
    <t>Intel Corporation</t>
  </si>
  <si>
    <t>Johnson &amp; Johnson</t>
  </si>
  <si>
    <t>JP Morgan Chase &amp; Co.</t>
  </si>
  <si>
    <t>Coca-Cola Company (The)</t>
  </si>
  <si>
    <t>McDonald's Corporation</t>
  </si>
  <si>
    <t>3M Company</t>
  </si>
  <si>
    <t>Merck &amp; Company, Inc.</t>
  </si>
  <si>
    <t>Microsoft Corporation</t>
  </si>
  <si>
    <t>Nike, Inc.</t>
  </si>
  <si>
    <t>Procter &amp; Gamble Company (The)</t>
  </si>
  <si>
    <t>The Travelers Companies, Inc.</t>
  </si>
  <si>
    <t>UnitedHealth Group Incorporated</t>
  </si>
  <si>
    <t>Visa Inc.</t>
  </si>
  <si>
    <t>Verizon Communications Inc.</t>
  </si>
  <si>
    <t>Walmart Inc.</t>
  </si>
  <si>
    <t>Sell</t>
  </si>
  <si>
    <t>Buy</t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</si>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</sst>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scheme val="minor"/>
    </font>
    <font>
      <b/>
      <sz val="18"/>
      <color rgb="FF1F4E79"/>
      <name val="Aptos Narrow"/>
      <family val="2"/>
    </font>
    <font>
      <i/>
      <sz val="12"/>
      <color rgb="FF5B9BD5"/>
      <name val="Aptos Narrow"/>
      <family val="2"/>
    </font>
    <font>
      <sz val="11"/>
      <color rgb="FF000000"/>
      <name val="Aptos Narrow"/>
      <family val="2"/>
    </font>
    <font>
      <b/>
      <sz val="14"/>
      <color rgb="FF2E75B6"/>
      <name val="Aptos Narrow"/>
      <family val="2"/>
    </font>
    <font>
      <b/>
      <sz val="11"/>
      <color rgb="FF000000"/>
      <name val="Aptos Narrow"/>
      <family val="2"/>
    </font>
    <font>
      <b/>
      <sz val="12"/>
      <color rgb="FF404040"/>
      <name val="Aptos Narrow"/>
      <family val="2"/>
    </font>
    <font>
      <i/>
      <sz val="11"/>
      <color rgb="FF555555"/>
      <name val="Aptos Narrow"/>
      <family val="2"/>
    </font>
    <font>
      <sz val="11"/>
      <color theme="1"/>
      <name val="Segoe UI Semibold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theme="6"/>
      </patternFill>
    </fill>
  </fills>
  <borders count="5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1" applyFont="1" applyFill="1" applyAlignment="1">
      <alignment horizontal="left" vertical="top" wrapText="1"/>
    </xf>
    <xf numFmtId="0" fontId="1" fillId="0" borderId="0" xfId="2"/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9" fontId="0" fillId="0" borderId="0" xfId="3" applyFont="1" applyProtection="1"/>
    <xf numFmtId="0" fontId="10" fillId="3" borderId="0" xfId="0" applyFont="1" applyFill="1"/>
    <xf numFmtId="165" fontId="0" fillId="0" borderId="0" xfId="3" applyNumberFormat="1" applyFont="1" applyAlignment="1" applyProtection="1">
      <alignment horizontal="right"/>
    </xf>
    <xf numFmtId="0" fontId="0" fillId="0" borderId="0" xfId="0" applyAlignment="1">
      <alignment horizontal="right"/>
    </xf>
    <xf numFmtId="166" fontId="0" fillId="0" borderId="0" xfId="4" applyNumberFormat="1" applyFont="1" applyAlignment="1" applyProtection="1">
      <alignment horizontal="right"/>
    </xf>
    <xf numFmtId="165" fontId="0" fillId="0" borderId="0" xfId="3" applyNumberFormat="1" applyFont="1" applyProtection="1"/>
    <xf numFmtId="166" fontId="0" fillId="0" borderId="0" xfId="4" applyNumberFormat="1" applyFont="1" applyProtection="1"/>
    <xf numFmtId="0" fontId="11" fillId="0" borderId="0" xfId="0" applyFont="1"/>
    <xf numFmtId="165" fontId="0" fillId="0" borderId="0" xfId="0" applyNumberFormat="1"/>
    <xf numFmtId="166" fontId="0" fillId="0" borderId="0" xfId="0" applyNumberFormat="1"/>
    <xf numFmtId="164" fontId="0" fillId="0" borderId="0" xfId="4" applyFont="1" applyProtection="1"/>
    <xf numFmtId="9" fontId="0" fillId="0" borderId="0" xfId="0" applyNumberFormat="1"/>
    <xf numFmtId="165" fontId="0" fillId="0" borderId="0" xfId="4" applyNumberFormat="1" applyFont="1" applyProtection="1"/>
    <xf numFmtId="167" fontId="0" fillId="0" borderId="0" xfId="0" applyNumberFormat="1"/>
    <xf numFmtId="164" fontId="0" fillId="0" borderId="0" xfId="4" applyFont="1" applyAlignment="1" applyProtection="1"/>
    <xf numFmtId="2" fontId="0" fillId="0" borderId="0" xfId="0" applyNumberFormat="1"/>
    <xf numFmtId="167" fontId="0" fillId="0" borderId="0" xfId="4" applyNumberFormat="1" applyFont="1" applyProtection="1"/>
    <xf numFmtId="9" fontId="0" fillId="0" borderId="0" xfId="0" applyNumberFormat="1" applyAlignment="1">
      <alignment horizontal="right"/>
    </xf>
    <xf numFmtId="9" fontId="0" fillId="0" borderId="0" xfId="3" applyFont="1" applyAlignment="1" applyProtection="1">
      <alignment horizontal="right"/>
    </xf>
    <xf numFmtId="164" fontId="0" fillId="0" borderId="0" xfId="4" applyFont="1" applyAlignment="1" applyProtection="1">
      <alignment horizontal="right"/>
    </xf>
    <xf numFmtId="9" fontId="0" fillId="0" borderId="0" xfId="0" applyNumberFormat="1" applyAlignment="1">
      <alignment horizontal="center"/>
    </xf>
    <xf numFmtId="2" fontId="0" fillId="0" borderId="0" xfId="4" applyNumberFormat="1" applyFont="1" applyProtection="1"/>
    <xf numFmtId="0" fontId="0" fillId="0" borderId="0" xfId="0" applyAlignment="1">
      <alignment horizontal="center"/>
    </xf>
    <xf numFmtId="167" fontId="0" fillId="0" borderId="0" xfId="3" applyNumberFormat="1" applyFont="1" applyAlignment="1" applyProtection="1">
      <alignment horizontal="center"/>
    </xf>
    <xf numFmtId="167" fontId="0" fillId="0" borderId="0" xfId="4" applyNumberFormat="1" applyFont="1" applyAlignment="1" applyProtection="1">
      <alignment horizontal="right"/>
    </xf>
    <xf numFmtId="165" fontId="0" fillId="0" borderId="0" xfId="3" applyNumberFormat="1" applyFont="1" applyAlignment="1" applyProtection="1">
      <alignment horizontal="center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4" fontId="0" fillId="0" borderId="0" xfId="4" applyFont="1" applyAlignment="1" applyProtection="1">
      <alignment horizontal="center"/>
    </xf>
    <xf numFmtId="164" fontId="0" fillId="0" borderId="0" xfId="0" applyNumberFormat="1"/>
    <xf numFmtId="167" fontId="0" fillId="0" borderId="0" xfId="4" applyNumberFormat="1" applyFont="1" applyAlignment="1" applyProtection="1">
      <alignment horizontal="center"/>
    </xf>
    <xf numFmtId="9" fontId="12" fillId="4" borderId="1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</cellXfs>
  <cellStyles count="5">
    <cellStyle name="Comma 2" xfId="4" xr:uid="{F0A63C8D-EED4-4660-81AA-67005DC46E5A}"/>
    <cellStyle name="Normal" xfId="0" builtinId="0"/>
    <cellStyle name="Normal 2 2" xfId="2" xr:uid="{A3D63D0C-5C3D-4720-9F1B-C7112A398D85}"/>
    <cellStyle name="Normal 4" xfId="1" xr:uid="{6B90C026-DD1E-4548-B587-10A5B2701109}"/>
    <cellStyle name="Percent 2" xfId="3" xr:uid="{BE819E98-C2A5-4E93-B38F-B76F3172AB08}"/>
  </cellStyles>
  <dxfs count="78">
    <dxf>
      <numFmt numFmtId="165" formatCode="0.0%"/>
      <protection locked="1" hidden="0"/>
    </dxf>
    <dxf>
      <numFmt numFmtId="165" formatCode="0.0%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protection locked="1" hidden="0"/>
    </dxf>
    <dxf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5" formatCode="0.0%"/>
      <protection locked="1" hidden="0"/>
    </dxf>
    <dxf>
      <numFmt numFmtId="165" formatCode="0.0%"/>
      <alignment horizontal="center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numFmt numFmtId="165" formatCode="0.0%"/>
      <alignment horizontal="right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  <protection locked="1" hidden="0"/>
    </dxf>
    <dxf>
      <numFmt numFmtId="13" formatCode="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Risk Adjusted Return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63770174507153"/>
          <c:y val="0.13073957456601687"/>
          <c:w val="0.81436726217766886"/>
          <c:h val="0.70401425244071181"/>
        </c:manualLayout>
      </c:layout>
      <c:scatterChart>
        <c:scatterStyle val="lineMarker"/>
        <c:varyColors val="0"/>
        <c:ser>
          <c:idx val="0"/>
          <c:order val="0"/>
          <c:tx>
            <c:v>RiskFree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53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3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3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53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</c:v>
              </c:pt>
            </c:numLit>
          </c:xVal>
          <c:yVal>
            <c:numLit>
              <c:formatCode>0.0%</c:formatCode>
              <c:ptCount val="1"/>
              <c:pt idx="0">
                <c:v>4.7928808437455395E-2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7279-4B0A-9ED8-442855673463}"/>
            </c:ext>
          </c:extLst>
        </c:ser>
        <c:ser>
          <c:idx val="1"/>
          <c:order val="1"/>
          <c:tx>
            <c:v>Current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76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0.12179759916961395</c:v>
              </c:pt>
            </c:numLit>
          </c:xVal>
          <c:yVal>
            <c:numLit>
              <c:formatCode>0.0%</c:formatCode>
              <c:ptCount val="1"/>
              <c:pt idx="0">
                <c:v>0.31647875514813539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279-4B0A-9ED8-442855673463}"/>
            </c:ext>
          </c:extLst>
        </c:ser>
        <c:ser>
          <c:idx val="2"/>
          <c:order val="2"/>
          <c:tx>
            <c:v>Target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0.11668888502396034</c:v>
              </c:pt>
            </c:numLit>
          </c:xVal>
          <c:yVal>
            <c:numLit>
              <c:formatCode>0.0%</c:formatCode>
              <c:ptCount val="1"/>
              <c:pt idx="0">
                <c:v>0.58163384681907393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7279-4B0A-9ED8-442855673463}"/>
            </c:ext>
          </c:extLst>
        </c:ser>
        <c:ser>
          <c:idx val="3"/>
          <c:order val="3"/>
          <c:tx>
            <c:v>CAL Weight</c:v>
          </c:tx>
          <c:spPr>
            <a:ln w="952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0.11668888502396034</c:v>
              </c:pt>
              <c:pt idx="2">
                <c:v>0.16881599906156494</c:v>
              </c:pt>
            </c:numLit>
          </c:xVal>
          <c:yVal>
            <c:numLit>
              <c:formatCode>0.0%</c:formatCode>
              <c:ptCount val="3"/>
              <c:pt idx="0">
                <c:v>4.7928808437455395E-2</c:v>
              </c:pt>
              <c:pt idx="1">
                <c:v>0.58163384681907393</c:v>
              </c:pt>
              <c:pt idx="2">
                <c:v>0.77212109139686702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7279-4B0A-9ED8-442855673463}"/>
            </c:ext>
          </c:extLst>
        </c:ser>
        <c:ser>
          <c:idx val="4"/>
          <c:order val="4"/>
          <c:tx>
            <c:v>CAL Mix</c:v>
          </c:tx>
          <c:spPr>
            <a:ln w="952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0.12179759916961395</c:v>
              </c:pt>
              <c:pt idx="2">
                <c:v>0.1759581386956813</c:v>
              </c:pt>
            </c:numLit>
          </c:xVal>
          <c:yVal>
            <c:numLit>
              <c:formatCode>0.0%</c:formatCode>
              <c:ptCount val="3"/>
              <c:pt idx="0">
                <c:v>0.04</c:v>
              </c:pt>
              <c:pt idx="1">
                <c:v>0.31647875514813539</c:v>
              </c:pt>
              <c:pt idx="2">
                <c:v>0.39942238169257599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7279-4B0A-9ED8-442855673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36400"/>
        <c:axId val="566434960"/>
      </c:scatterChart>
      <c:valAx>
        <c:axId val="56643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Risk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4960"/>
        <c:crosses val="autoZero"/>
        <c:crossBetween val="midCat"/>
      </c:valAx>
      <c:valAx>
        <c:axId val="56643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Account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35-49DD-816A-CCAF430CB04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35-49DD-816A-CCAF430CB04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735-49DD-816A-CCAF430CB04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35-49DD-816A-CCAF430CB04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NRSA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2735-49DD-816A-CCAF430CB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Asset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3B-4647-A676-8927EFC8414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43B-4647-A676-8927EFC8414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43B-4647-A676-8927EFC8414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3B-4647-A676-8927EFC8414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2"/>
              <c:pt idx="0">
                <c:v>Stock</c:v>
              </c:pt>
              <c:pt idx="1">
                <c:v>Bond</c:v>
              </c:pt>
            </c:strLit>
          </c:cat>
          <c:val>
            <c:numLit>
              <c:formatCode>General</c:formatCode>
              <c:ptCount val="2"/>
              <c:pt idx="0">
                <c:v>0.91718112544857977</c:v>
              </c:pt>
              <c:pt idx="1">
                <c:v>8.2818874551420243E-2</c:v>
              </c:pt>
            </c:numLit>
          </c:val>
          <c:extLst>
            <c:ext xmlns:c16="http://schemas.microsoft.com/office/drawing/2014/chart" uri="{C3380CC4-5D6E-409C-BE32-E72D297353CC}">
              <c16:uniqueId val="{00000008-143B-4647-A676-8927EFC84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svg"/><Relationship Id="rId18" Type="http://schemas.openxmlformats.org/officeDocument/2006/relationships/image" Target="../media/image17.png"/><Relationship Id="rId26" Type="http://schemas.openxmlformats.org/officeDocument/2006/relationships/image" Target="../media/image25.svg"/><Relationship Id="rId3" Type="http://schemas.openxmlformats.org/officeDocument/2006/relationships/image" Target="../media/image2.svg"/><Relationship Id="rId21" Type="http://schemas.openxmlformats.org/officeDocument/2006/relationships/image" Target="../media/image20.png"/><Relationship Id="rId7" Type="http://schemas.openxmlformats.org/officeDocument/2006/relationships/image" Target="../media/image6.svg"/><Relationship Id="rId12" Type="http://schemas.openxmlformats.org/officeDocument/2006/relationships/image" Target="../media/image11.png"/><Relationship Id="rId17" Type="http://schemas.openxmlformats.org/officeDocument/2006/relationships/image" Target="../media/image16.svg"/><Relationship Id="rId25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svg"/><Relationship Id="rId24" Type="http://schemas.openxmlformats.org/officeDocument/2006/relationships/image" Target="../media/image23.svg"/><Relationship Id="rId5" Type="http://schemas.openxmlformats.org/officeDocument/2006/relationships/image" Target="../media/image4.svg"/><Relationship Id="rId15" Type="http://schemas.openxmlformats.org/officeDocument/2006/relationships/image" Target="../media/image14.sv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svg"/><Relationship Id="rId4" Type="http://schemas.openxmlformats.org/officeDocument/2006/relationships/image" Target="../media/image3.png"/><Relationship Id="rId9" Type="http://schemas.openxmlformats.org/officeDocument/2006/relationships/image" Target="../media/image8.svg"/><Relationship Id="rId14" Type="http://schemas.openxmlformats.org/officeDocument/2006/relationships/image" Target="../media/image13.png"/><Relationship Id="rId22" Type="http://schemas.openxmlformats.org/officeDocument/2006/relationships/image" Target="../media/image21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svg"/><Relationship Id="rId7" Type="http://schemas.openxmlformats.org/officeDocument/2006/relationships/image" Target="../media/image9.png"/><Relationship Id="rId12" Type="http://schemas.openxmlformats.org/officeDocument/2006/relationships/image" Target="../media/image14.svg"/><Relationship Id="rId17" Type="http://schemas.openxmlformats.org/officeDocument/2006/relationships/image" Target="../media/image19.png"/><Relationship Id="rId2" Type="http://schemas.openxmlformats.org/officeDocument/2006/relationships/chart" Target="../charts/chart3.xml"/><Relationship Id="rId16" Type="http://schemas.openxmlformats.org/officeDocument/2006/relationships/image" Target="../media/image18.svg"/><Relationship Id="rId20" Type="http://schemas.openxmlformats.org/officeDocument/2006/relationships/image" Target="../media/image22.png"/><Relationship Id="rId1" Type="http://schemas.openxmlformats.org/officeDocument/2006/relationships/chart" Target="../charts/chart2.xml"/><Relationship Id="rId6" Type="http://schemas.openxmlformats.org/officeDocument/2006/relationships/image" Target="../media/image8.sv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svg"/><Relationship Id="rId10" Type="http://schemas.openxmlformats.org/officeDocument/2006/relationships/image" Target="../media/image12.svg"/><Relationship Id="rId19" Type="http://schemas.openxmlformats.org/officeDocument/2006/relationships/image" Target="../media/image21.svg"/><Relationship Id="rId4" Type="http://schemas.openxmlformats.org/officeDocument/2006/relationships/image" Target="../media/image6.svg"/><Relationship Id="rId9" Type="http://schemas.openxmlformats.org/officeDocument/2006/relationships/image" Target="../media/image11.png"/><Relationship Id="rId14" Type="http://schemas.openxmlformats.org/officeDocument/2006/relationships/image" Target="../media/image16.svg"/><Relationship Id="rId22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sv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3" Type="http://schemas.openxmlformats.org/officeDocument/2006/relationships/image" Target="../media/image7.png"/><Relationship Id="rId21" Type="http://schemas.openxmlformats.org/officeDocument/2006/relationships/image" Target="../media/image25.svg"/><Relationship Id="rId7" Type="http://schemas.openxmlformats.org/officeDocument/2006/relationships/image" Target="../media/image11.png"/><Relationship Id="rId12" Type="http://schemas.openxmlformats.org/officeDocument/2006/relationships/image" Target="../media/image16.svg"/><Relationship Id="rId17" Type="http://schemas.openxmlformats.org/officeDocument/2006/relationships/image" Target="../media/image21.svg"/><Relationship Id="rId2" Type="http://schemas.openxmlformats.org/officeDocument/2006/relationships/image" Target="../media/image6.sv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1" Type="http://schemas.openxmlformats.org/officeDocument/2006/relationships/image" Target="../media/image5.png"/><Relationship Id="rId6" Type="http://schemas.openxmlformats.org/officeDocument/2006/relationships/image" Target="../media/image10.sv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svg"/><Relationship Id="rId19" Type="http://schemas.openxmlformats.org/officeDocument/2006/relationships/image" Target="../media/image23.svg"/><Relationship Id="rId4" Type="http://schemas.openxmlformats.org/officeDocument/2006/relationships/image" Target="../media/image8.svg"/><Relationship Id="rId9" Type="http://schemas.openxmlformats.org/officeDocument/2006/relationships/image" Target="../media/image13.png"/><Relationship Id="rId14" Type="http://schemas.openxmlformats.org/officeDocument/2006/relationships/image" Target="../media/image1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20096</xdr:colOff>
      <xdr:row>24</xdr:row>
      <xdr:rowOff>19048</xdr:rowOff>
    </xdr:from>
    <xdr:to>
      <xdr:col>22</xdr:col>
      <xdr:colOff>8466</xdr:colOff>
      <xdr:row>41</xdr:row>
      <xdr:rowOff>59263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61C571-7C7D-476F-8A86-61F9B2A03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17387</xdr:colOff>
      <xdr:row>0</xdr:row>
      <xdr:rowOff>58212</xdr:rowOff>
    </xdr:from>
    <xdr:to>
      <xdr:col>14</xdr:col>
      <xdr:colOff>86353</xdr:colOff>
      <xdr:row>4</xdr:row>
      <xdr:rowOff>161418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52BE6787-F366-469F-9AB5-A00EAC5CF76F}"/>
            </a:ext>
          </a:extLst>
        </xdr:cNvPr>
        <xdr:cNvGrpSpPr/>
      </xdr:nvGrpSpPr>
      <xdr:grpSpPr>
        <a:xfrm>
          <a:off x="6960054" y="58212"/>
          <a:ext cx="3328632" cy="848273"/>
          <a:chOff x="3058595" y="8535458"/>
          <a:chExt cx="3176252" cy="822873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EDB1B62-9941-3F21-5ECE-C960303867C0}"/>
              </a:ext>
            </a:extLst>
          </xdr:cNvPr>
          <xdr:cNvSpPr>
            <a:spLocks/>
          </xdr:cNvSpPr>
        </xdr:nvSpPr>
        <xdr:spPr>
          <a:xfrm>
            <a:off x="3132667" y="8535458"/>
            <a:ext cx="3074458" cy="77686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D1EDD-9670-7699-9A91-2E5487CDC96A}"/>
              </a:ext>
            </a:extLst>
          </xdr:cNvPr>
          <xdr:cNvSpPr txBox="1">
            <a:spLocks noChangeAspect="1"/>
          </xdr:cNvSpPr>
        </xdr:nvSpPr>
        <xdr:spPr>
          <a:xfrm>
            <a:off x="4168660" y="9173581"/>
            <a:ext cx="1189146" cy="18475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Solve Efficient Frontier</a:t>
            </a: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D58B6CE4-3694-BFB5-E37C-BAA3F97E6F73}"/>
              </a:ext>
            </a:extLst>
          </xdr:cNvPr>
          <xdr:cNvGrpSpPr/>
        </xdr:nvGrpSpPr>
        <xdr:grpSpPr>
          <a:xfrm>
            <a:off x="4577297" y="8563922"/>
            <a:ext cx="931332" cy="648869"/>
            <a:chOff x="3153836" y="8563922"/>
            <a:chExt cx="931332" cy="648869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DC0F7140-6683-2069-1980-CA8CBD6F841A}"/>
                </a:ext>
              </a:extLst>
            </xdr:cNvPr>
            <xdr:cNvSpPr>
              <a:spLocks noChangeAspect="1"/>
            </xdr:cNvSpPr>
          </xdr:nvSpPr>
          <xdr:spPr>
            <a:xfrm>
              <a:off x="3264968" y="8563922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B3D5C9AC-C35F-07C6-01CD-821265B883B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153836" y="8932320"/>
              <a:ext cx="931332" cy="28047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900"/>
                <a:t>Unconstrained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1" name="Graphic 20" descr="Logarithmic Graph with solid fill">
              <a:extLst>
                <a:ext uri="{FF2B5EF4-FFF2-40B4-BE49-F238E27FC236}">
                  <a16:creationId xmlns:a16="http://schemas.microsoft.com/office/drawing/2014/main" id="{173341E2-2EC6-E9F0-7171-896ACF34CF3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3376078" y="8571441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DB8FA285-91AD-43BB-7862-234FAD53B235}"/>
              </a:ext>
            </a:extLst>
          </xdr:cNvPr>
          <xdr:cNvGrpSpPr/>
        </xdr:nvGrpSpPr>
        <xdr:grpSpPr>
          <a:xfrm>
            <a:off x="5385888" y="8551333"/>
            <a:ext cx="848959" cy="633337"/>
            <a:chOff x="1893373" y="8551333"/>
            <a:chExt cx="848959" cy="633337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5579BAD8-C0A3-7C43-B197-554816312E6F}"/>
                </a:ext>
              </a:extLst>
            </xdr:cNvPr>
            <xdr:cNvSpPr>
              <a:spLocks noChangeAspect="1"/>
            </xdr:cNvSpPr>
          </xdr:nvSpPr>
          <xdr:spPr>
            <a:xfrm>
              <a:off x="1936750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95825D73-36A7-A052-7309-1F5A3A6E3CA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893373" y="8939857"/>
              <a:ext cx="848959" cy="24481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Risk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Logarithmic Graph with solid fill">
              <a:extLst>
                <a:ext uri="{FF2B5EF4-FFF2-40B4-BE49-F238E27FC236}">
                  <a16:creationId xmlns:a16="http://schemas.microsoft.com/office/drawing/2014/main" id="{6A3A1D88-64A4-4770-D744-DF020D10876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2047860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AD8B7B2F-4C42-B187-EFE0-07557F78E110}"/>
              </a:ext>
            </a:extLst>
          </xdr:cNvPr>
          <xdr:cNvGrpSpPr/>
        </xdr:nvGrpSpPr>
        <xdr:grpSpPr>
          <a:xfrm>
            <a:off x="3058595" y="8551333"/>
            <a:ext cx="1000125" cy="601236"/>
            <a:chOff x="507995" y="8551333"/>
            <a:chExt cx="1000125" cy="601236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1F384941-F2D6-3513-B613-2A205244581D}"/>
                </a:ext>
              </a:extLst>
            </xdr:cNvPr>
            <xdr:cNvSpPr>
              <a:spLocks noChangeAspect="1"/>
            </xdr:cNvSpPr>
          </xdr:nvSpPr>
          <xdr:spPr>
            <a:xfrm>
              <a:off x="669233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A5DE03DA-B7F9-37C2-D2E5-F6CF5F9C511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7995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Reset Wts</a:t>
              </a:r>
            </a:p>
          </xdr:txBody>
        </xdr:sp>
        <xdr:pic>
          <xdr:nvPicPr>
            <xdr:cNvPr id="15" name="Graphic 14" descr="Logarithmic Graph with solid fill">
              <a:extLst>
                <a:ext uri="{FF2B5EF4-FFF2-40B4-BE49-F238E27FC236}">
                  <a16:creationId xmlns:a16="http://schemas.microsoft.com/office/drawing/2014/main" id="{5ED91F0E-BB25-705D-C742-4FE64796CF6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780343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36763952-321E-B998-6D4A-E6F7033FD641}"/>
              </a:ext>
            </a:extLst>
          </xdr:cNvPr>
          <xdr:cNvGrpSpPr/>
        </xdr:nvGrpSpPr>
        <xdr:grpSpPr>
          <a:xfrm>
            <a:off x="3799391" y="8551333"/>
            <a:ext cx="1000125" cy="601236"/>
            <a:chOff x="8392583" y="8551333"/>
            <a:chExt cx="1000125" cy="601236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AE37536E-27DF-5D70-2CA6-1FE169F12AAF}"/>
                </a:ext>
              </a:extLst>
            </xdr:cNvPr>
            <xdr:cNvSpPr>
              <a:spLocks noChangeAspect="1"/>
            </xdr:cNvSpPr>
          </xdr:nvSpPr>
          <xdr:spPr>
            <a:xfrm>
              <a:off x="8553821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1ACEED44-FF66-3266-17E5-2666390E604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392583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Cash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2" name="Graphic 11" descr="Logarithmic Graph with solid fill">
              <a:extLst>
                <a:ext uri="{FF2B5EF4-FFF2-40B4-BE49-F238E27FC236}">
                  <a16:creationId xmlns:a16="http://schemas.microsoft.com/office/drawing/2014/main" id="{0FC311DF-F6FD-07BD-DA7C-3DE8510687C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8664931" y="8558852"/>
              <a:ext cx="468000" cy="46800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</xdr:col>
      <xdr:colOff>376217</xdr:colOff>
      <xdr:row>0</xdr:row>
      <xdr:rowOff>14289</xdr:rowOff>
    </xdr:from>
    <xdr:to>
      <xdr:col>9</xdr:col>
      <xdr:colOff>59250</xdr:colOff>
      <xdr:row>4</xdr:row>
      <xdr:rowOff>152909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6C418994-DB31-4306-995B-1CE9CCE4A3B6}"/>
            </a:ext>
          </a:extLst>
        </xdr:cNvPr>
        <xdr:cNvGrpSpPr/>
      </xdr:nvGrpSpPr>
      <xdr:grpSpPr>
        <a:xfrm>
          <a:off x="3703617" y="14289"/>
          <a:ext cx="3298300" cy="883687"/>
          <a:chOff x="11615745" y="3548059"/>
          <a:chExt cx="3450171" cy="862520"/>
        </a:xfrm>
      </xdr:grpSpPr>
      <xdr:sp macro="" textlink="">
        <xdr:nvSpPr>
          <xdr:cNvPr id="23" name="Rectangle: Rounded Corners 22">
            <a:extLst>
              <a:ext uri="{FF2B5EF4-FFF2-40B4-BE49-F238E27FC236}">
                <a16:creationId xmlns:a16="http://schemas.microsoft.com/office/drawing/2014/main" id="{69860C10-CEF0-31AC-6B16-3A67C7C071A9}"/>
              </a:ext>
            </a:extLst>
          </xdr:cNvPr>
          <xdr:cNvSpPr>
            <a:spLocks/>
          </xdr:cNvSpPr>
        </xdr:nvSpPr>
        <xdr:spPr>
          <a:xfrm>
            <a:off x="11615745" y="3582221"/>
            <a:ext cx="3450171" cy="781556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227DB30A-EFAB-BC5F-D7B4-1509B4AD6379}"/>
              </a:ext>
            </a:extLst>
          </xdr:cNvPr>
          <xdr:cNvSpPr txBox="1">
            <a:spLocks noChangeAspect="1"/>
          </xdr:cNvSpPr>
        </xdr:nvSpPr>
        <xdr:spPr>
          <a:xfrm>
            <a:off x="12777942" y="4191356"/>
            <a:ext cx="1248805" cy="219223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900"/>
              <a:t>Date</a:t>
            </a:r>
            <a:r>
              <a:rPr lang="en-CA" sz="900" baseline="0"/>
              <a:t> 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Horizon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23DDBDEA-5F12-EE6D-8C97-EE674DF9E036}"/>
              </a:ext>
            </a:extLst>
          </xdr:cNvPr>
          <xdr:cNvGrpSpPr/>
        </xdr:nvGrpSpPr>
        <xdr:grpSpPr>
          <a:xfrm>
            <a:off x="11784645" y="3548059"/>
            <a:ext cx="633095" cy="692059"/>
            <a:chOff x="8375652" y="3450171"/>
            <a:chExt cx="710140" cy="687907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04490648-5883-DEE2-4A65-B2EE3A85D625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46A8CAB3-B571-1F26-97E0-2915C70B9AA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1Y</a:t>
              </a:r>
            </a:p>
          </xdr:txBody>
        </xdr:sp>
        <xdr:pic>
          <xdr:nvPicPr>
            <xdr:cNvPr id="44" name="Graphic 43" descr="Signal with solid fill">
              <a:extLst>
                <a:ext uri="{FF2B5EF4-FFF2-40B4-BE49-F238E27FC236}">
                  <a16:creationId xmlns:a16="http://schemas.microsoft.com/office/drawing/2014/main" id="{8905A38F-1A75-ED47-99CF-54F81FE9777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F6FB5DA9-AE03-72F8-44FA-5D5D5352BBDF}"/>
              </a:ext>
            </a:extLst>
          </xdr:cNvPr>
          <xdr:cNvGrpSpPr/>
        </xdr:nvGrpSpPr>
        <xdr:grpSpPr>
          <a:xfrm>
            <a:off x="12435671" y="3553394"/>
            <a:ext cx="633095" cy="692059"/>
            <a:chOff x="8375652" y="3450171"/>
            <a:chExt cx="710140" cy="687907"/>
          </a:xfrm>
        </xdr:grpSpPr>
        <xdr:sp macro="" textlink="">
          <xdr:nvSpPr>
            <xdr:cNvPr id="39" name="Rectangle: Rounded Corners 38">
              <a:extLst>
                <a:ext uri="{FF2B5EF4-FFF2-40B4-BE49-F238E27FC236}">
                  <a16:creationId xmlns:a16="http://schemas.microsoft.com/office/drawing/2014/main" id="{0BA1C0A5-58A7-D163-9399-E158C639FA37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2ED80E95-B766-D084-36B0-ED6B5D49A64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2Y</a:t>
              </a:r>
            </a:p>
          </xdr:txBody>
        </xdr:sp>
        <xdr:pic>
          <xdr:nvPicPr>
            <xdr:cNvPr id="41" name="Graphic 40" descr="Signal with solid fill">
              <a:extLst>
                <a:ext uri="{FF2B5EF4-FFF2-40B4-BE49-F238E27FC236}">
                  <a16:creationId xmlns:a16="http://schemas.microsoft.com/office/drawing/2014/main" id="{C3CCC073-06EC-0C68-5DE5-145DA6AF8D8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632C4966-B1FE-07B0-4340-9C668BFF8817}"/>
              </a:ext>
            </a:extLst>
          </xdr:cNvPr>
          <xdr:cNvGrpSpPr/>
        </xdr:nvGrpSpPr>
        <xdr:grpSpPr>
          <a:xfrm>
            <a:off x="13086693" y="3553386"/>
            <a:ext cx="633095" cy="692059"/>
            <a:chOff x="8375652" y="3450171"/>
            <a:chExt cx="710140" cy="687907"/>
          </a:xfrm>
        </xdr:grpSpPr>
        <xdr:sp macro="" textlink="">
          <xdr:nvSpPr>
            <xdr:cNvPr id="36" name="Rectangle: Rounded Corners 35">
              <a:extLst>
                <a:ext uri="{FF2B5EF4-FFF2-40B4-BE49-F238E27FC236}">
                  <a16:creationId xmlns:a16="http://schemas.microsoft.com/office/drawing/2014/main" id="{84C7F8DC-F70B-12A1-E897-73E4BFBD8FBB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C499B5B0-5FD5-42F7-06F2-6FB40423FCA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3Y</a:t>
              </a:r>
            </a:p>
          </xdr:txBody>
        </xdr:sp>
        <xdr:pic>
          <xdr:nvPicPr>
            <xdr:cNvPr id="38" name="Graphic 37" descr="Signal with solid fill">
              <a:extLst>
                <a:ext uri="{FF2B5EF4-FFF2-40B4-BE49-F238E27FC236}">
                  <a16:creationId xmlns:a16="http://schemas.microsoft.com/office/drawing/2014/main" id="{618CC2A5-0B67-0A18-A3E2-05972AA7AC1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EC34AD22-42B7-28E7-76B9-B4A0E7693EC7}"/>
              </a:ext>
            </a:extLst>
          </xdr:cNvPr>
          <xdr:cNvGrpSpPr/>
        </xdr:nvGrpSpPr>
        <xdr:grpSpPr>
          <a:xfrm>
            <a:off x="13737719" y="3558145"/>
            <a:ext cx="633095" cy="692059"/>
            <a:chOff x="8375652" y="3450171"/>
            <a:chExt cx="710140" cy="687907"/>
          </a:xfrm>
        </xdr:grpSpPr>
        <xdr:sp macro="" textlink="">
          <xdr:nvSpPr>
            <xdr:cNvPr id="33" name="Rectangle: Rounded Corners 32">
              <a:extLst>
                <a:ext uri="{FF2B5EF4-FFF2-40B4-BE49-F238E27FC236}">
                  <a16:creationId xmlns:a16="http://schemas.microsoft.com/office/drawing/2014/main" id="{545397B7-52BD-1064-86A8-756321412929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9415722F-AB08-4A18-41D9-6CD3E39A092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4Y</a:t>
              </a:r>
            </a:p>
          </xdr:txBody>
        </xdr:sp>
        <xdr:pic>
          <xdr:nvPicPr>
            <xdr:cNvPr id="35" name="Graphic 34" descr="Signal with solid fill">
              <a:extLst>
                <a:ext uri="{FF2B5EF4-FFF2-40B4-BE49-F238E27FC236}">
                  <a16:creationId xmlns:a16="http://schemas.microsoft.com/office/drawing/2014/main" id="{EAAF8E70-7EC5-F096-699C-6501043E9B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74ED489D-DAA0-2567-9B56-F5AC48E25250}"/>
              </a:ext>
            </a:extLst>
          </xdr:cNvPr>
          <xdr:cNvGrpSpPr/>
        </xdr:nvGrpSpPr>
        <xdr:grpSpPr>
          <a:xfrm>
            <a:off x="14388742" y="3563473"/>
            <a:ext cx="633095" cy="692059"/>
            <a:chOff x="8375652" y="3450171"/>
            <a:chExt cx="710140" cy="687907"/>
          </a:xfrm>
        </xdr:grpSpPr>
        <xdr:sp macro="" textlink="">
          <xdr:nvSpPr>
            <xdr:cNvPr id="30" name="Rectangle: Rounded Corners 29">
              <a:extLst>
                <a:ext uri="{FF2B5EF4-FFF2-40B4-BE49-F238E27FC236}">
                  <a16:creationId xmlns:a16="http://schemas.microsoft.com/office/drawing/2014/main" id="{05D00FDF-4AE4-B3EC-1104-2D4E632579A2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B865EF55-95AB-0B84-8CA4-953AF6459F2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5Y</a:t>
              </a:r>
            </a:p>
          </xdr:txBody>
        </xdr:sp>
        <xdr:pic>
          <xdr:nvPicPr>
            <xdr:cNvPr id="32" name="Graphic 31" descr="Signal with solid fill">
              <a:extLst>
                <a:ext uri="{FF2B5EF4-FFF2-40B4-BE49-F238E27FC236}">
                  <a16:creationId xmlns:a16="http://schemas.microsoft.com/office/drawing/2014/main" id="{6D0BDB8E-4591-B771-165F-A69CD52E12E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38086</xdr:colOff>
      <xdr:row>0</xdr:row>
      <xdr:rowOff>23815</xdr:rowOff>
    </xdr:from>
    <xdr:to>
      <xdr:col>3</xdr:col>
      <xdr:colOff>357703</xdr:colOff>
      <xdr:row>4</xdr:row>
      <xdr:rowOff>141734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A3DA4989-A21B-4DA0-91EC-7E47F491D754}"/>
            </a:ext>
          </a:extLst>
        </xdr:cNvPr>
        <xdr:cNvGrpSpPr/>
      </xdr:nvGrpSpPr>
      <xdr:grpSpPr>
        <a:xfrm>
          <a:off x="38086" y="23815"/>
          <a:ext cx="3647017" cy="862986"/>
          <a:chOff x="4452408" y="2237447"/>
          <a:chExt cx="3777192" cy="841819"/>
        </a:xfrm>
      </xdr:grpSpPr>
      <xdr:sp macro="" textlink="">
        <xdr:nvSpPr>
          <xdr:cNvPr id="46" name="Rectangle: Rounded Corners 45">
            <a:extLst>
              <a:ext uri="{FF2B5EF4-FFF2-40B4-BE49-F238E27FC236}">
                <a16:creationId xmlns:a16="http://schemas.microsoft.com/office/drawing/2014/main" id="{379F7559-CB70-891A-FFB7-73C9DAACE034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2EAB23C9-E7D7-BC2C-BEF5-C895BC4F7874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65" name="Rectangle: Rounded Corners 64">
              <a:extLst>
                <a:ext uri="{FF2B5EF4-FFF2-40B4-BE49-F238E27FC236}">
                  <a16:creationId xmlns:a16="http://schemas.microsoft.com/office/drawing/2014/main" id="{3D46761B-6596-7A9E-B38B-1CD63AD43B32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66" name="Graphic 65" descr="Users with solid fill">
              <a:extLst>
                <a:ext uri="{FF2B5EF4-FFF2-40B4-BE49-F238E27FC236}">
                  <a16:creationId xmlns:a16="http://schemas.microsoft.com/office/drawing/2014/main" id="{46F96087-A47B-724C-FCF4-6B7ECDB1457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33BED15A-44EC-E9F6-75D0-149C91C51B2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E2F51495-19F3-3BF6-D1C8-9C10BB4E1969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05109961-B6A4-D131-9FC6-7784E4F0B02F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DD1B0C9C-E690-343C-4161-FBC1F800FAC9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0D9BABAE-9C08-BDB0-64FB-A6901E9C643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64" name="Graphic 63" descr="Pen with solid fill">
              <a:extLst>
                <a:ext uri="{FF2B5EF4-FFF2-40B4-BE49-F238E27FC236}">
                  <a16:creationId xmlns:a16="http://schemas.microsoft.com/office/drawing/2014/main" id="{6208F30F-6B8A-C5C6-523A-38EA6599C5C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9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86C08D3B-8D64-C70F-C25E-C3AF1F2DB770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59" name="Rectangle: Rounded Corners 58">
              <a:extLst>
                <a:ext uri="{FF2B5EF4-FFF2-40B4-BE49-F238E27FC236}">
                  <a16:creationId xmlns:a16="http://schemas.microsoft.com/office/drawing/2014/main" id="{9317222E-3545-1A16-77A2-E54CF58BA179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41C0A744-1BF3-F8A4-7538-9BEC5D99A59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61" name="Graphic 60" descr="Repeat with solid fill">
              <a:extLst>
                <a:ext uri="{FF2B5EF4-FFF2-40B4-BE49-F238E27FC236}">
                  <a16:creationId xmlns:a16="http://schemas.microsoft.com/office/drawing/2014/main" id="{BC441CE8-FCA6-8524-EC2D-6A4C3F8AD21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1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544CAAF1-ADED-F873-8D30-AEA4FF89B15C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C64FB011-451D-5825-729F-F1838E19BCED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228E8411-A210-7278-A800-6F803DA70EF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58" name="Graphic 57" descr="Disk with solid fill">
              <a:extLst>
                <a:ext uri="{FF2B5EF4-FFF2-40B4-BE49-F238E27FC236}">
                  <a16:creationId xmlns:a16="http://schemas.microsoft.com/office/drawing/2014/main" id="{25F24C9A-154B-91FF-E25D-F0D9D0E3F6D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3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A4DEC5E3-0EBE-55E1-B76C-9D700F2967EA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53" name="Rectangle: Rounded Corners 52">
              <a:extLst>
                <a:ext uri="{FF2B5EF4-FFF2-40B4-BE49-F238E27FC236}">
                  <a16:creationId xmlns:a16="http://schemas.microsoft.com/office/drawing/2014/main" id="{B5F03476-966D-0376-52D4-C8EA964A9421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54" name="Graphic 53" descr="Back with solid fill">
              <a:extLst>
                <a:ext uri="{FF2B5EF4-FFF2-40B4-BE49-F238E27FC236}">
                  <a16:creationId xmlns:a16="http://schemas.microsoft.com/office/drawing/2014/main" id="{E9328BEC-290E-93A3-535C-DDE37EC480D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5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53F50418-5745-3AB3-13A7-EC200CEE510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17</xdr:col>
      <xdr:colOff>46053</xdr:colOff>
      <xdr:row>5</xdr:row>
      <xdr:rowOff>42205</xdr:rowOff>
    </xdr:from>
    <xdr:to>
      <xdr:col>21</xdr:col>
      <xdr:colOff>778933</xdr:colOff>
      <xdr:row>6</xdr:row>
      <xdr:rowOff>297731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E559E43A-717F-4E3E-B020-F8FB061CBE53}"/>
            </a:ext>
          </a:extLst>
        </xdr:cNvPr>
        <xdr:cNvGrpSpPr/>
      </xdr:nvGrpSpPr>
      <xdr:grpSpPr>
        <a:xfrm>
          <a:off x="11730053" y="973538"/>
          <a:ext cx="3950213" cy="755060"/>
          <a:chOff x="7128152" y="14713613"/>
          <a:chExt cx="2404029" cy="755060"/>
        </a:xfrm>
      </xdr:grpSpPr>
      <xdr:sp macro="" textlink="">
        <xdr:nvSpPr>
          <xdr:cNvPr id="69" name="Rectangle: Rounded Corners 68">
            <a:extLst>
              <a:ext uri="{FF2B5EF4-FFF2-40B4-BE49-F238E27FC236}">
                <a16:creationId xmlns:a16="http://schemas.microsoft.com/office/drawing/2014/main" id="{B9449A36-15B5-7846-EFF0-7671A99AB61F}"/>
              </a:ext>
            </a:extLst>
          </xdr:cNvPr>
          <xdr:cNvSpPr/>
        </xdr:nvSpPr>
        <xdr:spPr>
          <a:xfrm>
            <a:off x="7128152" y="14713613"/>
            <a:ext cx="2404029" cy="737187"/>
          </a:xfrm>
          <a:prstGeom prst="roundRect">
            <a:avLst/>
          </a:prstGeom>
          <a:solidFill>
            <a:schemeClr val="bg2"/>
          </a:solidFill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EA1D5DF0-DCFA-398D-3226-3D7E94248E44}"/>
              </a:ext>
            </a:extLst>
          </xdr:cNvPr>
          <xdr:cNvSpPr txBox="1">
            <a:spLocks noChangeAspect="1"/>
          </xdr:cNvSpPr>
        </xdr:nvSpPr>
        <xdr:spPr>
          <a:xfrm>
            <a:off x="7262220" y="14715139"/>
            <a:ext cx="2179364" cy="272087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Modern</a:t>
            </a:r>
            <a:r>
              <a:rPr lang="en-US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 Portfolio Theory Figures</a:t>
            </a:r>
            <a:endParaRPr lang="en-US" sz="900" b="0" i="0" u="none" strike="noStrike">
              <a:solidFill>
                <a:srgbClr val="000000"/>
              </a:solidFill>
              <a:latin typeface="Segoe UI" panose="020B0502040204020203" pitchFamily="34" charset="0"/>
              <a:ea typeface="Calibri"/>
              <a:cs typeface="Segoe UI" panose="020B0502040204020203" pitchFamily="34" charset="0"/>
            </a:endParaRP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0D3DF6F6-479B-7C5F-76DE-44C61A58C550}"/>
              </a:ext>
            </a:extLst>
          </xdr:cNvPr>
          <xdr:cNvSpPr txBox="1">
            <a:spLocks noChangeAspect="1"/>
          </xdr:cNvSpPr>
        </xdr:nvSpPr>
        <xdr:spPr>
          <a:xfrm>
            <a:off x="7362095" y="15001400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0F5DBA04-3D0B-436A-B523-9B40A3343DAA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4.8%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652324D4-E055-5BB8-DA6B-0A04B64FD212}"/>
              </a:ext>
            </a:extLst>
          </xdr:cNvPr>
          <xdr:cNvSpPr txBox="1">
            <a:spLocks noChangeAspect="1"/>
          </xdr:cNvSpPr>
        </xdr:nvSpPr>
        <xdr:spPr>
          <a:xfrm>
            <a:off x="7247006" y="15231501"/>
            <a:ext cx="1051174" cy="228729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fld id="{6E288D78-66A4-48FB-A971-D8E3AD978182}" type="TxLink">
              <a:rPr lang="en-US" sz="11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RiskFree Avg Return</a:t>
            </a:fld>
            <a:endParaRPr lang="en-US" sz="900" b="0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98BC95BB-CC51-64F8-539A-7256C24C4002}"/>
              </a:ext>
            </a:extLst>
          </xdr:cNvPr>
          <xdr:cNvSpPr txBox="1">
            <a:spLocks noChangeAspect="1"/>
          </xdr:cNvSpPr>
        </xdr:nvSpPr>
        <xdr:spPr>
          <a:xfrm>
            <a:off x="8200404" y="15233507"/>
            <a:ext cx="1080756" cy="235166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b="0" i="0" u="none" strike="noStrike">
                <a:latin typeface="Calibri"/>
                <a:ea typeface="Calibri"/>
                <a:cs typeface="Calibri"/>
              </a:rPr>
              <a:t>Benchmark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59B1747B-BD80-64DE-7E39-3B603EE1CD4C}"/>
              </a:ext>
            </a:extLst>
          </xdr:cNvPr>
          <xdr:cNvSpPr txBox="1">
            <a:spLocks noChangeAspect="1"/>
          </xdr:cNvSpPr>
        </xdr:nvSpPr>
        <xdr:spPr>
          <a:xfrm>
            <a:off x="8318810" y="15011107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D064D237-77CF-46A1-BF3D-46EB8B697571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13.8%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twoCellAnchor editAs="absolute">
    <xdr:from>
      <xdr:col>0</xdr:col>
      <xdr:colOff>33867</xdr:colOff>
      <xdr:row>4</xdr:row>
      <xdr:rowOff>152399</xdr:rowOff>
    </xdr:from>
    <xdr:to>
      <xdr:col>15</xdr:col>
      <xdr:colOff>626533</xdr:colOff>
      <xdr:row>7</xdr:row>
      <xdr:rowOff>640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04D3ABB2-572B-47BA-8513-3E9355314408}"/>
            </a:ext>
          </a:extLst>
        </xdr:cNvPr>
        <xdr:cNvGrpSpPr>
          <a:grpSpLocks noChangeAspect="1"/>
        </xdr:cNvGrpSpPr>
      </xdr:nvGrpSpPr>
      <xdr:grpSpPr>
        <a:xfrm>
          <a:off x="33867" y="897466"/>
          <a:ext cx="11446933" cy="847307"/>
          <a:chOff x="37024" y="14647166"/>
          <a:chExt cx="9491705" cy="846461"/>
        </a:xfrm>
      </xdr:grpSpPr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F986FA4F-ECF5-A1B1-E48E-4A7891EB7724}"/>
              </a:ext>
            </a:extLst>
          </xdr:cNvPr>
          <xdr:cNvGrpSpPr/>
        </xdr:nvGrpSpPr>
        <xdr:grpSpPr>
          <a:xfrm>
            <a:off x="2875186" y="14705275"/>
            <a:ext cx="4198697" cy="750014"/>
            <a:chOff x="3051271" y="14566210"/>
            <a:chExt cx="4459192" cy="741092"/>
          </a:xfrm>
        </xdr:grpSpPr>
        <xdr:sp macro="" textlink="">
          <xdr:nvSpPr>
            <xdr:cNvPr id="97" name="Rectangle: Rounded Corners 96">
              <a:extLst>
                <a:ext uri="{FF2B5EF4-FFF2-40B4-BE49-F238E27FC236}">
                  <a16:creationId xmlns:a16="http://schemas.microsoft.com/office/drawing/2014/main" id="{633C830A-3B9C-7819-BDDE-5939C39F442E}"/>
                </a:ext>
              </a:extLst>
            </xdr:cNvPr>
            <xdr:cNvSpPr/>
          </xdr:nvSpPr>
          <xdr:spPr>
            <a:xfrm>
              <a:off x="3051271" y="14566210"/>
              <a:ext cx="4459192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DADAA9C1-88F1-AFFC-097E-0F5AB612B7E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4288155" y="14615517"/>
              <a:ext cx="1701219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BE049B37-A0D2-611D-3FCC-6C8163045C3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90899" y="15068081"/>
              <a:ext cx="3814761" cy="23922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2B6F5BFF-AD0C-42E9-A115-1FB45DD57303}" type="TxLink">
                <a:rPr lang="en-US" sz="11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Analysis Period : 2025-08-15   To : 2026-08-15</a:t>
              </a:fld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0522E9B3-1ACA-C2CB-E626-FD75B06990C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79505" y="14866157"/>
              <a:ext cx="3596222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Model-Frozen Holdings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E3C1EBEA-48B5-C262-00C0-5629F0B770E7}"/>
              </a:ext>
            </a:extLst>
          </xdr:cNvPr>
          <xdr:cNvGrpSpPr/>
        </xdr:nvGrpSpPr>
        <xdr:grpSpPr>
          <a:xfrm>
            <a:off x="37024" y="14713591"/>
            <a:ext cx="2768870" cy="747366"/>
            <a:chOff x="37024" y="14574427"/>
            <a:chExt cx="2940656" cy="738476"/>
          </a:xfrm>
        </xdr:grpSpPr>
        <xdr:sp macro="" textlink="">
          <xdr:nvSpPr>
            <xdr:cNvPr id="92" name="Rectangle: Rounded Corners 91">
              <a:extLst>
                <a:ext uri="{FF2B5EF4-FFF2-40B4-BE49-F238E27FC236}">
                  <a16:creationId xmlns:a16="http://schemas.microsoft.com/office/drawing/2014/main" id="{852D1C94-1E60-3997-9F22-A963E1355864}"/>
                </a:ext>
              </a:extLst>
            </xdr:cNvPr>
            <xdr:cNvSpPr/>
          </xdr:nvSpPr>
          <xdr:spPr>
            <a:xfrm>
              <a:off x="37024" y="1457442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D6D3500B-7F39-5A97-C1D8-6ED4A968EED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90555" y="1460806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9333E5F9-4B60-178E-1B98-02FB9F3B567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00833" y="1509712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4A93AE75-43EB-68AE-E5AA-EAACACE0080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4788" y="1481282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1,207,454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4ACA1D1B-FF53-4461-FA41-6D35A031146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84792" y="1486057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8" name="Group 77">
            <a:extLst>
              <a:ext uri="{FF2B5EF4-FFF2-40B4-BE49-F238E27FC236}">
                <a16:creationId xmlns:a16="http://schemas.microsoft.com/office/drawing/2014/main" id="{E759FE2C-6974-7664-ADAA-876ACBF24B2C}"/>
              </a:ext>
            </a:extLst>
          </xdr:cNvPr>
          <xdr:cNvGrpSpPr/>
        </xdr:nvGrpSpPr>
        <xdr:grpSpPr>
          <a:xfrm>
            <a:off x="7067431" y="14647166"/>
            <a:ext cx="2461298" cy="846461"/>
            <a:chOff x="7280791" y="14647166"/>
            <a:chExt cx="2461298" cy="846461"/>
          </a:xfrm>
        </xdr:grpSpPr>
        <xdr:grpSp>
          <xdr:nvGrpSpPr>
            <xdr:cNvPr id="79" name="Group 78">
              <a:extLst>
                <a:ext uri="{FF2B5EF4-FFF2-40B4-BE49-F238E27FC236}">
                  <a16:creationId xmlns:a16="http://schemas.microsoft.com/office/drawing/2014/main" id="{F41F2243-0052-8445-F31F-6F24F91B8C41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81" name="Rectangle: Rounded Corners 80">
                <a:extLst>
                  <a:ext uri="{FF2B5EF4-FFF2-40B4-BE49-F238E27FC236}">
                    <a16:creationId xmlns:a16="http://schemas.microsoft.com/office/drawing/2014/main" id="{7A7E0053-B0D5-47F6-86B3-20344CEB71E9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82" name="Group 81">
                <a:extLst>
                  <a:ext uri="{FF2B5EF4-FFF2-40B4-BE49-F238E27FC236}">
                    <a16:creationId xmlns:a16="http://schemas.microsoft.com/office/drawing/2014/main" id="{AA25DF35-6431-6510-FF2B-DB23F607AAA4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90" name="Graphic 89" descr="Clipboard Partially Checked with solid fill">
                  <a:extLst>
                    <a:ext uri="{FF2B5EF4-FFF2-40B4-BE49-F238E27FC236}">
                      <a16:creationId xmlns:a16="http://schemas.microsoft.com/office/drawing/2014/main" id="{64AA40D6-A091-12D1-BF68-F35DFEDD03A3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6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7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91" name="TextBox 90">
                  <a:extLst>
                    <a:ext uri="{FF2B5EF4-FFF2-40B4-BE49-F238E27FC236}">
                      <a16:creationId xmlns:a16="http://schemas.microsoft.com/office/drawing/2014/main" id="{F8CC8648-D494-E4D2-8DF2-6AEFC315754C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83" name="Group 82">
                <a:extLst>
                  <a:ext uri="{FF2B5EF4-FFF2-40B4-BE49-F238E27FC236}">
                    <a16:creationId xmlns:a16="http://schemas.microsoft.com/office/drawing/2014/main" id="{9034A5DC-A0BC-9047-4158-365A718B5DEA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87" name="Graphic 86" descr="Monthly calendar with solid fill">
                  <a:extLst>
                    <a:ext uri="{FF2B5EF4-FFF2-40B4-BE49-F238E27FC236}">
                      <a16:creationId xmlns:a16="http://schemas.microsoft.com/office/drawing/2014/main" id="{A676ADC8-E669-66B8-3355-96D5972BCB1A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8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9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8" name="TextBox 87">
                  <a:extLst>
                    <a:ext uri="{FF2B5EF4-FFF2-40B4-BE49-F238E27FC236}">
                      <a16:creationId xmlns:a16="http://schemas.microsoft.com/office/drawing/2014/main" id="{F46EFA7C-CDEF-BBFB-1E15-B823EF2D02E0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2026-09-30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89" name="TextBox 88">
                  <a:extLst>
                    <a:ext uri="{FF2B5EF4-FFF2-40B4-BE49-F238E27FC236}">
                      <a16:creationId xmlns:a16="http://schemas.microsoft.com/office/drawing/2014/main" id="{E17111AA-2272-E6DB-9801-2B8C1591C1CA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84" name="Group 83">
                <a:extLst>
                  <a:ext uri="{FF2B5EF4-FFF2-40B4-BE49-F238E27FC236}">
                    <a16:creationId xmlns:a16="http://schemas.microsoft.com/office/drawing/2014/main" id="{B80F487B-493F-5EDC-DFBC-497FAA918CC3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85" name="Picture 84" descr="Single gear with solid fill">
                  <a:extLst>
                    <a:ext uri="{FF2B5EF4-FFF2-40B4-BE49-F238E27FC236}">
                      <a16:creationId xmlns:a16="http://schemas.microsoft.com/office/drawing/2014/main" id="{7A5F7571-E257-70D0-F34B-6BFBA2810BEA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0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6" name="TextBox 85">
                  <a:extLst>
                    <a:ext uri="{FF2B5EF4-FFF2-40B4-BE49-F238E27FC236}">
                      <a16:creationId xmlns:a16="http://schemas.microsoft.com/office/drawing/2014/main" id="{9C3C4BB6-DE7C-5FCE-0324-4E186D4D16C5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1.0.23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80" name="TextBox 79">
              <a:extLst>
                <a:ext uri="{FF2B5EF4-FFF2-40B4-BE49-F238E27FC236}">
                  <a16:creationId xmlns:a16="http://schemas.microsoft.com/office/drawing/2014/main" id="{F8EC453D-9A94-4C0C-3745-51C13EEBECD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>
    <xdr:from>
      <xdr:col>14</xdr:col>
      <xdr:colOff>76198</xdr:colOff>
      <xdr:row>0</xdr:row>
      <xdr:rowOff>67736</xdr:rowOff>
    </xdr:from>
    <xdr:to>
      <xdr:col>18</xdr:col>
      <xdr:colOff>49409</xdr:colOff>
      <xdr:row>4</xdr:row>
      <xdr:rowOff>144777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432D93E4-19D2-4DF4-BCA6-B90DC7323FA4}"/>
            </a:ext>
          </a:extLst>
        </xdr:cNvPr>
        <xdr:cNvGrpSpPr/>
      </xdr:nvGrpSpPr>
      <xdr:grpSpPr>
        <a:xfrm>
          <a:off x="10278531" y="67736"/>
          <a:ext cx="2259211" cy="822108"/>
          <a:chOff x="11113888" y="12519660"/>
          <a:chExt cx="2259211" cy="822108"/>
        </a:xfrm>
      </xdr:grpSpPr>
      <xdr:sp macro="" textlink="">
        <xdr:nvSpPr>
          <xdr:cNvPr id="102" name="Rectangle: Rounded Corners 101">
            <a:extLst>
              <a:ext uri="{FF2B5EF4-FFF2-40B4-BE49-F238E27FC236}">
                <a16:creationId xmlns:a16="http://schemas.microsoft.com/office/drawing/2014/main" id="{018F2540-644F-939C-4C2D-E9EE5FA0FC64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103" name="Group 102">
            <a:extLst>
              <a:ext uri="{FF2B5EF4-FFF2-40B4-BE49-F238E27FC236}">
                <a16:creationId xmlns:a16="http://schemas.microsoft.com/office/drawing/2014/main" id="{79D9B026-F480-086A-B23B-4995C12E8D01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115" name="Rectangle: Rounded Corners 114">
              <a:extLst>
                <a:ext uri="{FF2B5EF4-FFF2-40B4-BE49-F238E27FC236}">
                  <a16:creationId xmlns:a16="http://schemas.microsoft.com/office/drawing/2014/main" id="{B1018E30-0C01-3F59-6F25-9976E13F37F6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E3B8DDB3-FF03-D470-43D7-85E27F1F9A49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117" name="TextBox 116">
                <a:extLst>
                  <a:ext uri="{FF2B5EF4-FFF2-40B4-BE49-F238E27FC236}">
                    <a16:creationId xmlns:a16="http://schemas.microsoft.com/office/drawing/2014/main" id="{DE5099C5-8387-91ED-7C6C-0FAFFCFC50AE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118" name="Graphic 117" descr="World with solid fill">
                <a:extLst>
                  <a:ext uri="{FF2B5EF4-FFF2-40B4-BE49-F238E27FC236}">
                    <a16:creationId xmlns:a16="http://schemas.microsoft.com/office/drawing/2014/main" id="{3EA29C41-C502-EE00-33CF-04DC70953B86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1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2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104" name="Group 103">
            <a:extLst>
              <a:ext uri="{FF2B5EF4-FFF2-40B4-BE49-F238E27FC236}">
                <a16:creationId xmlns:a16="http://schemas.microsoft.com/office/drawing/2014/main" id="{A51E86D3-F828-AA0F-E29E-953333EF9961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111" name="Rectangle: Rounded Corners 110">
              <a:extLst>
                <a:ext uri="{FF2B5EF4-FFF2-40B4-BE49-F238E27FC236}">
                  <a16:creationId xmlns:a16="http://schemas.microsoft.com/office/drawing/2014/main" id="{438D4DD8-A816-37F9-099C-8EF019F3EDF0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2" name="Group 111">
              <a:extLst>
                <a:ext uri="{FF2B5EF4-FFF2-40B4-BE49-F238E27FC236}">
                  <a16:creationId xmlns:a16="http://schemas.microsoft.com/office/drawing/2014/main" id="{EEF6B3D9-8571-D3C3-CD65-B83C2C3CAD38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113" name="Graphic 112" descr="Envelope with solid fill">
                <a:extLst>
                  <a:ext uri="{FF2B5EF4-FFF2-40B4-BE49-F238E27FC236}">
                    <a16:creationId xmlns:a16="http://schemas.microsoft.com/office/drawing/2014/main" id="{DA6DC08A-67A5-0B32-7AC3-11B1B04FA01D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3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4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114" name="TextBox 113">
                <a:extLst>
                  <a:ext uri="{FF2B5EF4-FFF2-40B4-BE49-F238E27FC236}">
                    <a16:creationId xmlns:a16="http://schemas.microsoft.com/office/drawing/2014/main" id="{08A42541-6C66-5549-2146-D05C7DE31C67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105" name="TextBox 104">
            <a:extLst>
              <a:ext uri="{FF2B5EF4-FFF2-40B4-BE49-F238E27FC236}">
                <a16:creationId xmlns:a16="http://schemas.microsoft.com/office/drawing/2014/main" id="{A763401C-E093-5763-3229-685E5E42E1EA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106" name="Group 105">
            <a:extLst>
              <a:ext uri="{FF2B5EF4-FFF2-40B4-BE49-F238E27FC236}">
                <a16:creationId xmlns:a16="http://schemas.microsoft.com/office/drawing/2014/main" id="{C71154D1-EF71-C5F8-6E71-AE148E993D9C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107" name="Rectangle: Rounded Corners 106">
              <a:extLst>
                <a:ext uri="{FF2B5EF4-FFF2-40B4-BE49-F238E27FC236}">
                  <a16:creationId xmlns:a16="http://schemas.microsoft.com/office/drawing/2014/main" id="{F3D7B3F1-45B8-3E9F-CB8B-F78F02BBBD26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08" name="Group 107">
              <a:extLst>
                <a:ext uri="{FF2B5EF4-FFF2-40B4-BE49-F238E27FC236}">
                  <a16:creationId xmlns:a16="http://schemas.microsoft.com/office/drawing/2014/main" id="{2FB439FA-3449-9834-DB30-B8B015CE0B86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109" name="Graphic 108" descr="Open folder with solid fill">
                <a:extLst>
                  <a:ext uri="{FF2B5EF4-FFF2-40B4-BE49-F238E27FC236}">
                    <a16:creationId xmlns:a16="http://schemas.microsoft.com/office/drawing/2014/main" id="{26D55F3A-E146-C69C-15C3-55004DD31E8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5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6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110" name="TextBox 109">
                <a:extLst>
                  <a:ext uri="{FF2B5EF4-FFF2-40B4-BE49-F238E27FC236}">
                    <a16:creationId xmlns:a16="http://schemas.microsoft.com/office/drawing/2014/main" id="{CD0B04A8-3E3B-4C11-20D5-8854172B3227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542921</xdr:colOff>
      <xdr:row>8</xdr:row>
      <xdr:rowOff>42327</xdr:rowOff>
    </xdr:from>
    <xdr:to>
      <xdr:col>14</xdr:col>
      <xdr:colOff>447141</xdr:colOff>
      <xdr:row>23</xdr:row>
      <xdr:rowOff>55027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C86B5B-70CE-4B82-AD6C-817F85117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585781</xdr:colOff>
      <xdr:row>23</xdr:row>
      <xdr:rowOff>148163</xdr:rowOff>
    </xdr:from>
    <xdr:to>
      <xdr:col>14</xdr:col>
      <xdr:colOff>437084</xdr:colOff>
      <xdr:row>39</xdr:row>
      <xdr:rowOff>12697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425AF77-22F8-4722-9C02-CA6E61D88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95779</xdr:colOff>
      <xdr:row>4</xdr:row>
      <xdr:rowOff>117919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7373EE6E-B446-4398-BA8F-0AF34767C522}"/>
            </a:ext>
          </a:extLst>
        </xdr:cNvPr>
        <xdr:cNvGrpSpPr/>
      </xdr:nvGrpSpPr>
      <xdr:grpSpPr>
        <a:xfrm>
          <a:off x="0" y="0"/>
          <a:ext cx="3623839" cy="849439"/>
          <a:chOff x="4452408" y="2237447"/>
          <a:chExt cx="3777192" cy="841819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5510E97B-7E17-16EB-B1EE-0E0291BA01F1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F768F26F-6C66-23C0-122D-35B7EEA906A3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4" name="Rectangle: Rounded Corners 23">
              <a:extLst>
                <a:ext uri="{FF2B5EF4-FFF2-40B4-BE49-F238E27FC236}">
                  <a16:creationId xmlns:a16="http://schemas.microsoft.com/office/drawing/2014/main" id="{D0E6BB74-8D18-CF28-0670-AEAFE32742BA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5" name="Graphic 24" descr="Users with solid fill">
              <a:extLst>
                <a:ext uri="{FF2B5EF4-FFF2-40B4-BE49-F238E27FC236}">
                  <a16:creationId xmlns:a16="http://schemas.microsoft.com/office/drawing/2014/main" id="{DAEC9E90-1ACB-C568-90C0-F04BBB1DA1F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4F80B286-F883-64C6-EA10-B7D4EA4C2B4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6FD62980-1A9D-1D33-0007-2DBEB12BBABA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E7CC94EC-B42F-3229-2C44-2909FBB9923A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21" name="Rectangle: Rounded Corners 20">
              <a:extLst>
                <a:ext uri="{FF2B5EF4-FFF2-40B4-BE49-F238E27FC236}">
                  <a16:creationId xmlns:a16="http://schemas.microsoft.com/office/drawing/2014/main" id="{41B591E7-89E7-B971-2E76-45DAB7F7F986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4ED6F0E2-A8AF-152A-A245-AE4D982181C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3" name="Graphic 22" descr="Pen with solid fill">
              <a:extLst>
                <a:ext uri="{FF2B5EF4-FFF2-40B4-BE49-F238E27FC236}">
                  <a16:creationId xmlns:a16="http://schemas.microsoft.com/office/drawing/2014/main" id="{07B66984-8A40-C384-7E6A-60503A987A2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6ABA7865-8DB1-AA99-BC2D-62B99872353C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43BD68D2-CC87-12CB-0B48-9D3417B129CA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1A0D25F7-7398-7CF1-E690-857961029EC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0" name="Graphic 19" descr="Repeat with solid fill">
              <a:extLst>
                <a:ext uri="{FF2B5EF4-FFF2-40B4-BE49-F238E27FC236}">
                  <a16:creationId xmlns:a16="http://schemas.microsoft.com/office/drawing/2014/main" id="{6E592FCF-9CFE-E4E0-709F-0F9ADA9129A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16FBBBB3-58F1-9F66-BC1B-AED75F368C9E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0B359777-72ED-BF84-ACDB-8CC84B1A4D77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DFB43CFF-38A4-0D65-1DBF-D63462286CC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7" name="Graphic 16" descr="Disk with solid fill">
              <a:extLst>
                <a:ext uri="{FF2B5EF4-FFF2-40B4-BE49-F238E27FC236}">
                  <a16:creationId xmlns:a16="http://schemas.microsoft.com/office/drawing/2014/main" id="{F6525EAE-68CF-E99F-307E-826ED62EFCC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92636784-021A-F6E9-5805-55496777E81B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272A92EB-F4C3-46A2-DB4A-8C8EA85781BA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3" name="Graphic 12" descr="Back with solid fill">
              <a:extLst>
                <a:ext uri="{FF2B5EF4-FFF2-40B4-BE49-F238E27FC236}">
                  <a16:creationId xmlns:a16="http://schemas.microsoft.com/office/drawing/2014/main" id="{8EEDEF3C-7451-998C-EDBE-A622C61ECAE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2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B9F4B33-EA72-0506-D861-F48F8353104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0</xdr:col>
      <xdr:colOff>0</xdr:colOff>
      <xdr:row>5</xdr:row>
      <xdr:rowOff>0</xdr:rowOff>
    </xdr:from>
    <xdr:to>
      <xdr:col>14</xdr:col>
      <xdr:colOff>480060</xdr:colOff>
      <xdr:row>7</xdr:row>
      <xdr:rowOff>31121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572E9226-89F1-435E-8FD6-834C1998A67F}"/>
            </a:ext>
          </a:extLst>
        </xdr:cNvPr>
        <xdr:cNvGrpSpPr/>
      </xdr:nvGrpSpPr>
      <xdr:grpSpPr>
        <a:xfrm>
          <a:off x="0" y="914400"/>
          <a:ext cx="12786360" cy="846461"/>
          <a:chOff x="0" y="17053560"/>
          <a:chExt cx="11932958" cy="846461"/>
        </a:xfrm>
      </xdr:grpSpPr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8D7E6E43-6FED-FD46-2DB6-DDADBD8BD2F4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9" name="Rectangle: Rounded Corners 48">
              <a:extLst>
                <a:ext uri="{FF2B5EF4-FFF2-40B4-BE49-F238E27FC236}">
                  <a16:creationId xmlns:a16="http://schemas.microsoft.com/office/drawing/2014/main" id="{FFE7391E-630C-36EE-3DAF-A280D5238DAC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4A321E27-9743-0A26-0251-7864F1A6B46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D9AE164D-FA0A-5AFB-F070-13377330612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Model-Frozen Holdings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E1324CA4-E8CD-8687-3714-E43565DED601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4" name="Rectangle: Rounded Corners 43">
              <a:extLst>
                <a:ext uri="{FF2B5EF4-FFF2-40B4-BE49-F238E27FC236}">
                  <a16:creationId xmlns:a16="http://schemas.microsoft.com/office/drawing/2014/main" id="{E7F3B9C9-596C-7FF1-EE97-00C004DE5A91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66E23868-A846-411B-D7C3-D05C8EEE7F2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6C49AC21-04B2-A582-EF52-856DE9DDCAB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22A4976D-4A99-B8B5-139A-00CEA2349DA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1,207,454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1DFD34D7-0DD2-7857-BA95-DDBC0A1E47A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8DD8732C-DFA6-06F4-3D18-2B80DAF9D571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31" name="Group 30">
              <a:extLst>
                <a:ext uri="{FF2B5EF4-FFF2-40B4-BE49-F238E27FC236}">
                  <a16:creationId xmlns:a16="http://schemas.microsoft.com/office/drawing/2014/main" id="{48595E03-31E6-6802-85E3-958EB6925396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3" name="Rectangle: Rounded Corners 32">
                <a:extLst>
                  <a:ext uri="{FF2B5EF4-FFF2-40B4-BE49-F238E27FC236}">
                    <a16:creationId xmlns:a16="http://schemas.microsoft.com/office/drawing/2014/main" id="{56F44664-A11A-322C-7DF2-8D32151F1468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73D6676C-3A06-D68A-1ADB-C9A51AE72ABC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2" name="Graphic 41" descr="Clipboard Partially Checked with solid fill">
                  <a:extLst>
                    <a:ext uri="{FF2B5EF4-FFF2-40B4-BE49-F238E27FC236}">
                      <a16:creationId xmlns:a16="http://schemas.microsoft.com/office/drawing/2014/main" id="{844AB835-FF4A-654E-887D-DA82FFEFDCF2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3" name="TextBox 42">
                  <a:extLst>
                    <a:ext uri="{FF2B5EF4-FFF2-40B4-BE49-F238E27FC236}">
                      <a16:creationId xmlns:a16="http://schemas.microsoft.com/office/drawing/2014/main" id="{4795F23E-A880-578D-7D05-FE9B6E6CF6B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5" name="Group 34">
                <a:extLst>
                  <a:ext uri="{FF2B5EF4-FFF2-40B4-BE49-F238E27FC236}">
                    <a16:creationId xmlns:a16="http://schemas.microsoft.com/office/drawing/2014/main" id="{5CE626FB-A875-CDC2-4498-FB565778F336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9" name="Graphic 38" descr="Monthly calendar with solid fill">
                  <a:extLst>
                    <a:ext uri="{FF2B5EF4-FFF2-40B4-BE49-F238E27FC236}">
                      <a16:creationId xmlns:a16="http://schemas.microsoft.com/office/drawing/2014/main" id="{B808CEDD-FB60-F728-CCB8-8BEFF0B79E6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6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0" name="TextBox 39">
                  <a:extLst>
                    <a:ext uri="{FF2B5EF4-FFF2-40B4-BE49-F238E27FC236}">
                      <a16:creationId xmlns:a16="http://schemas.microsoft.com/office/drawing/2014/main" id="{EE753F98-5032-CE34-C0DC-8835A298C227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2026-09-30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DB4884FF-D2E3-60EB-69F3-29C0CCB7E334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6" name="Group 35">
                <a:extLst>
                  <a:ext uri="{FF2B5EF4-FFF2-40B4-BE49-F238E27FC236}">
                    <a16:creationId xmlns:a16="http://schemas.microsoft.com/office/drawing/2014/main" id="{2D21C369-C03B-9B26-D3A3-182C82C7FE60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7" name="Picture 36" descr="Single gear with solid fill">
                  <a:extLst>
                    <a:ext uri="{FF2B5EF4-FFF2-40B4-BE49-F238E27FC236}">
                      <a16:creationId xmlns:a16="http://schemas.microsoft.com/office/drawing/2014/main" id="{BDA48516-FF79-B844-3A53-97BD9D90AD7A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7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B641DD69-DF11-8DE1-8465-6BCB6045402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1.0.23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1F642423-2912-098A-DD59-86DE36249B7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absolute">
    <xdr:from>
      <xdr:col>4</xdr:col>
      <xdr:colOff>121920</xdr:colOff>
      <xdr:row>0</xdr:row>
      <xdr:rowOff>22860</xdr:rowOff>
    </xdr:from>
    <xdr:to>
      <xdr:col>6</xdr:col>
      <xdr:colOff>384691</xdr:colOff>
      <xdr:row>4</xdr:row>
      <xdr:rowOff>113448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ECD76655-1E37-48B5-A857-C25418EBB478}"/>
            </a:ext>
          </a:extLst>
        </xdr:cNvPr>
        <xdr:cNvGrpSpPr/>
      </xdr:nvGrpSpPr>
      <xdr:grpSpPr>
        <a:xfrm>
          <a:off x="3649980" y="22860"/>
          <a:ext cx="2259211" cy="822108"/>
          <a:chOff x="11113888" y="12519660"/>
          <a:chExt cx="2259211" cy="822108"/>
        </a:xfrm>
      </xdr:grpSpPr>
      <xdr:sp macro="" textlink="">
        <xdr:nvSpPr>
          <xdr:cNvPr id="53" name="Rectangle: Rounded Corners 52">
            <a:extLst>
              <a:ext uri="{FF2B5EF4-FFF2-40B4-BE49-F238E27FC236}">
                <a16:creationId xmlns:a16="http://schemas.microsoft.com/office/drawing/2014/main" id="{32042EC4-C1CF-EE26-92A7-F0E7F71545B6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4" name="Group 53">
            <a:extLst>
              <a:ext uri="{FF2B5EF4-FFF2-40B4-BE49-F238E27FC236}">
                <a16:creationId xmlns:a16="http://schemas.microsoft.com/office/drawing/2014/main" id="{D661776E-2554-73F3-0C49-D3AA276C0584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6" name="Rectangle: Rounded Corners 65">
              <a:extLst>
                <a:ext uri="{FF2B5EF4-FFF2-40B4-BE49-F238E27FC236}">
                  <a16:creationId xmlns:a16="http://schemas.microsoft.com/office/drawing/2014/main" id="{2ABB5DCC-82D8-FD99-75AD-044307CAFC39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A528869F-E563-B543-4530-48EF96E5FBA1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8" name="TextBox 67">
                <a:extLst>
                  <a:ext uri="{FF2B5EF4-FFF2-40B4-BE49-F238E27FC236}">
                    <a16:creationId xmlns:a16="http://schemas.microsoft.com/office/drawing/2014/main" id="{034478E7-C44E-44AE-5412-30D7CCB6713E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9" name="Graphic 68" descr="World with solid fill">
                <a:extLst>
                  <a:ext uri="{FF2B5EF4-FFF2-40B4-BE49-F238E27FC236}">
                    <a16:creationId xmlns:a16="http://schemas.microsoft.com/office/drawing/2014/main" id="{850E9C1F-6D59-E10D-A55F-69B7968860B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38A0F824-226B-6BB5-2474-3F85CE39EEA6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91E453C7-800D-9BE6-E25E-095EE8E0E3AA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0D317F0F-A7B2-F8EB-7EE5-BA13ECA03F34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4" name="Graphic 63" descr="Envelope with solid fill">
                <a:extLst>
                  <a:ext uri="{FF2B5EF4-FFF2-40B4-BE49-F238E27FC236}">
                    <a16:creationId xmlns:a16="http://schemas.microsoft.com/office/drawing/2014/main" id="{8F3C8B19-1EA9-F1A2-A9E9-7AC51E037B3C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5" name="TextBox 64">
                <a:extLst>
                  <a:ext uri="{FF2B5EF4-FFF2-40B4-BE49-F238E27FC236}">
                    <a16:creationId xmlns:a16="http://schemas.microsoft.com/office/drawing/2014/main" id="{512CFE43-6B1C-3117-7A3B-439470F49E93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F4D0CA78-EFB4-9A9F-67F0-C027D85B0EF0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7" name="Group 56">
            <a:extLst>
              <a:ext uri="{FF2B5EF4-FFF2-40B4-BE49-F238E27FC236}">
                <a16:creationId xmlns:a16="http://schemas.microsoft.com/office/drawing/2014/main" id="{6F46AED4-2821-7D2D-520C-0B8AA7F025E7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8" name="Rectangle: Rounded Corners 57">
              <a:extLst>
                <a:ext uri="{FF2B5EF4-FFF2-40B4-BE49-F238E27FC236}">
                  <a16:creationId xmlns:a16="http://schemas.microsoft.com/office/drawing/2014/main" id="{4BFCF6DD-2113-912C-A1BD-9F4291782B95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F2E77012-C2E2-4DD4-4C16-B71803C8E185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60" name="Graphic 59" descr="Open folder with solid fill">
                <a:extLst>
                  <a:ext uri="{FF2B5EF4-FFF2-40B4-BE49-F238E27FC236}">
                    <a16:creationId xmlns:a16="http://schemas.microsoft.com/office/drawing/2014/main" id="{72C9B90E-42BC-84BC-B9EE-9560022433D9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2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3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D0A9C286-F586-03B7-E6C8-4D2858839FDC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26454</xdr:colOff>
      <xdr:row>0</xdr:row>
      <xdr:rowOff>31752</xdr:rowOff>
    </xdr:from>
    <xdr:to>
      <xdr:col>1</xdr:col>
      <xdr:colOff>3158063</xdr:colOff>
      <xdr:row>4</xdr:row>
      <xdr:rowOff>153904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197FAC2-0607-473A-919E-E21751B08911}"/>
            </a:ext>
          </a:extLst>
        </xdr:cNvPr>
        <xdr:cNvGrpSpPr/>
      </xdr:nvGrpSpPr>
      <xdr:grpSpPr>
        <a:xfrm>
          <a:off x="26454" y="31752"/>
          <a:ext cx="3756449" cy="853672"/>
          <a:chOff x="4452408" y="2237447"/>
          <a:chExt cx="3777192" cy="841819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E54B3380-156F-D6C9-2725-0335504BB472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9DF38C8A-38D2-C1FD-988A-6DF0CDF8DBD8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2" name="Rectangle: Rounded Corners 21">
              <a:extLst>
                <a:ext uri="{FF2B5EF4-FFF2-40B4-BE49-F238E27FC236}">
                  <a16:creationId xmlns:a16="http://schemas.microsoft.com/office/drawing/2014/main" id="{77B3AA0F-01B5-1CF1-94F9-08E7C4CD646E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3" name="Graphic 22" descr="Users with solid fill">
              <a:extLst>
                <a:ext uri="{FF2B5EF4-FFF2-40B4-BE49-F238E27FC236}">
                  <a16:creationId xmlns:a16="http://schemas.microsoft.com/office/drawing/2014/main" id="{B78641B0-AFCF-8BE7-5343-655CBA1FCFC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DA03FEAC-1714-C9C6-B2E4-48DFCC677C9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7E4E5D94-0B78-CDF8-E3BE-0A4349F94781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53ECCF96-977D-3318-E4A3-E9D4114E70E1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13974C48-9D9C-E7EA-4DB7-094113AFB65F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BCEC5962-617C-B43B-70AC-F8BA7C6878D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1" name="Graphic 20" descr="Pen with solid fill">
              <a:extLst>
                <a:ext uri="{FF2B5EF4-FFF2-40B4-BE49-F238E27FC236}">
                  <a16:creationId xmlns:a16="http://schemas.microsoft.com/office/drawing/2014/main" id="{20F4674B-E265-5D2B-1F21-6FBB1346075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C0BD5CA6-3BE6-C5B4-179E-52FB95F8E56D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149EC744-1A7E-5809-9E19-74B856EFAB2B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6B1279E8-1582-D83F-6D68-D7C8E34E63D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Repeat with solid fill">
              <a:extLst>
                <a:ext uri="{FF2B5EF4-FFF2-40B4-BE49-F238E27FC236}">
                  <a16:creationId xmlns:a16="http://schemas.microsoft.com/office/drawing/2014/main" id="{20B209FD-5128-8DC0-41BA-825F3FD7860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09971086-5337-F00F-9C40-76FEB4E704C2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B1918E61-80A9-60FE-C7CC-ECE7A70BC76D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143B6287-7497-A7A6-4814-728692BB4A0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5" name="Graphic 14" descr="Disk with solid fill">
              <a:extLst>
                <a:ext uri="{FF2B5EF4-FFF2-40B4-BE49-F238E27FC236}">
                  <a16:creationId xmlns:a16="http://schemas.microsoft.com/office/drawing/2014/main" id="{DC85DFF3-3511-0090-A77C-8B8A9DC2F0A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A679B195-FB72-559F-CEE0-016545245B84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447F6EBA-C65D-21A0-475C-0D0E862AB5FA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1" name="Graphic 10" descr="Back with solid fill">
              <a:extLst>
                <a:ext uri="{FF2B5EF4-FFF2-40B4-BE49-F238E27FC236}">
                  <a16:creationId xmlns:a16="http://schemas.microsoft.com/office/drawing/2014/main" id="{2CF3EF50-6F28-3E55-DC28-8EEBF20F92C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B0EDA93C-268A-DF12-4E21-684F56AF595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5</xdr:row>
      <xdr:rowOff>0</xdr:rowOff>
    </xdr:from>
    <xdr:to>
      <xdr:col>6</xdr:col>
      <xdr:colOff>274358</xdr:colOff>
      <xdr:row>7</xdr:row>
      <xdr:rowOff>31121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B63B6D0E-AB61-4036-9E84-20CE617166E1}"/>
            </a:ext>
          </a:extLst>
        </xdr:cNvPr>
        <xdr:cNvGrpSpPr/>
      </xdr:nvGrpSpPr>
      <xdr:grpSpPr>
        <a:xfrm>
          <a:off x="0" y="914400"/>
          <a:ext cx="11932958" cy="846461"/>
          <a:chOff x="0" y="17053560"/>
          <a:chExt cx="11932958" cy="846461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D8B817C9-E02B-9E23-5925-E2CF8CC9D50B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7" name="Rectangle: Rounded Corners 46">
              <a:extLst>
                <a:ext uri="{FF2B5EF4-FFF2-40B4-BE49-F238E27FC236}">
                  <a16:creationId xmlns:a16="http://schemas.microsoft.com/office/drawing/2014/main" id="{10B6D0E0-BF78-6413-BF1B-24C386136281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5E360500-0688-69BF-3EF6-20984219FE2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40BED4CD-5A78-E84A-93FF-C53EC7B5224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Model-Frozen Holdings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A6C2AAAF-7C31-25E1-665A-0579B3845339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AA5267D2-40B2-804D-B85C-E87F237B34F1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2A8A0BEF-13C5-8C31-D6EA-E87BCC618F5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B6BA838B-FCDF-8996-97B2-770AEC769CC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C709A29C-7699-D2F6-D112-5D04D30AC2C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1,207,454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9A6CEBBD-AF2F-9C4A-5E4D-550D84EE72E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2DAEE6D5-8A30-0172-B1A3-98F2E2F36C4C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25203805-4622-14B5-8A2D-9815B05EC805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1" name="Rectangle: Rounded Corners 30">
                <a:extLst>
                  <a:ext uri="{FF2B5EF4-FFF2-40B4-BE49-F238E27FC236}">
                    <a16:creationId xmlns:a16="http://schemas.microsoft.com/office/drawing/2014/main" id="{EE3634D3-2E35-D315-7E1D-AB0D8E700537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2" name="Group 31">
                <a:extLst>
                  <a:ext uri="{FF2B5EF4-FFF2-40B4-BE49-F238E27FC236}">
                    <a16:creationId xmlns:a16="http://schemas.microsoft.com/office/drawing/2014/main" id="{6BC62BDD-CA89-CFD0-7C32-A8D3265BAEC6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0" name="Graphic 39" descr="Clipboard Partially Checked with solid fill">
                  <a:extLst>
                    <a:ext uri="{FF2B5EF4-FFF2-40B4-BE49-F238E27FC236}">
                      <a16:creationId xmlns:a16="http://schemas.microsoft.com/office/drawing/2014/main" id="{D9B05BC0-E5FD-6DFB-4E47-1272476E3B0E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1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2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B6A807D3-4499-8900-77E0-D1F97BC65908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3" name="Group 32">
                <a:extLst>
                  <a:ext uri="{FF2B5EF4-FFF2-40B4-BE49-F238E27FC236}">
                    <a16:creationId xmlns:a16="http://schemas.microsoft.com/office/drawing/2014/main" id="{5D361DFB-0739-697F-2E7B-913797B377FC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7" name="Graphic 36" descr="Monthly calendar with solid fill">
                  <a:extLst>
                    <a:ext uri="{FF2B5EF4-FFF2-40B4-BE49-F238E27FC236}">
                      <a16:creationId xmlns:a16="http://schemas.microsoft.com/office/drawing/2014/main" id="{4BC65A76-6589-7F9C-1229-DBE723FD0CF8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FA22842C-95C1-78B0-50A4-EADB8F436B68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2026-09-30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39" name="TextBox 38">
                  <a:extLst>
                    <a:ext uri="{FF2B5EF4-FFF2-40B4-BE49-F238E27FC236}">
                      <a16:creationId xmlns:a16="http://schemas.microsoft.com/office/drawing/2014/main" id="{A12FD06F-4F00-E7F6-95EB-B3CB4566DA42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6DAE2A1F-92BE-EFA8-CD3F-1FB79CB8EBF5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5" name="Picture 34" descr="Single gear with solid fill">
                  <a:extLst>
                    <a:ext uri="{FF2B5EF4-FFF2-40B4-BE49-F238E27FC236}">
                      <a16:creationId xmlns:a16="http://schemas.microsoft.com/office/drawing/2014/main" id="{80F7C217-551D-8A84-F145-8F9AD8D8E35F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6" name="TextBox 35">
                  <a:extLst>
                    <a:ext uri="{FF2B5EF4-FFF2-40B4-BE49-F238E27FC236}">
                      <a16:creationId xmlns:a16="http://schemas.microsoft.com/office/drawing/2014/main" id="{EA35E45E-2065-7495-3CC7-AFE91BFE4B9E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1.0.23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082A42C3-9AC7-7779-5D4B-02C70F23E32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oneCell">
    <xdr:from>
      <xdr:col>1</xdr:col>
      <xdr:colOff>3177540</xdr:colOff>
      <xdr:row>0</xdr:row>
      <xdr:rowOff>38100</xdr:rowOff>
    </xdr:from>
    <xdr:to>
      <xdr:col>1</xdr:col>
      <xdr:colOff>5436751</xdr:colOff>
      <xdr:row>4</xdr:row>
      <xdr:rowOff>128688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25E7CA4F-4ECF-42B0-8123-AA3355ADBC2E}"/>
            </a:ext>
          </a:extLst>
        </xdr:cNvPr>
        <xdr:cNvGrpSpPr/>
      </xdr:nvGrpSpPr>
      <xdr:grpSpPr>
        <a:xfrm>
          <a:off x="3802380" y="38100"/>
          <a:ext cx="2259211" cy="822108"/>
          <a:chOff x="11113888" y="12519660"/>
          <a:chExt cx="2259211" cy="822108"/>
        </a:xfrm>
      </xdr:grpSpPr>
      <xdr:sp macro="" textlink="">
        <xdr:nvSpPr>
          <xdr:cNvPr id="51" name="Rectangle: Rounded Corners 50">
            <a:extLst>
              <a:ext uri="{FF2B5EF4-FFF2-40B4-BE49-F238E27FC236}">
                <a16:creationId xmlns:a16="http://schemas.microsoft.com/office/drawing/2014/main" id="{66909378-9B9D-12CF-BFB8-C3F3BEFB66C5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E4CB071D-35F0-78EA-8230-9878B596481C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4" name="Rectangle: Rounded Corners 63">
              <a:extLst>
                <a:ext uri="{FF2B5EF4-FFF2-40B4-BE49-F238E27FC236}">
                  <a16:creationId xmlns:a16="http://schemas.microsoft.com/office/drawing/2014/main" id="{54D84ADF-9528-B511-8CAA-2A31F320E2E3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FA436271-EAFC-BB26-A4DF-DD669BFD5586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6" name="TextBox 65">
                <a:extLst>
                  <a:ext uri="{FF2B5EF4-FFF2-40B4-BE49-F238E27FC236}">
                    <a16:creationId xmlns:a16="http://schemas.microsoft.com/office/drawing/2014/main" id="{CCF26F41-8A55-89C2-553E-885246231C8B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7" name="Graphic 66" descr="World with solid fill">
                <a:extLst>
                  <a:ext uri="{FF2B5EF4-FFF2-40B4-BE49-F238E27FC236}">
                    <a16:creationId xmlns:a16="http://schemas.microsoft.com/office/drawing/2014/main" id="{99A90314-F2BB-2966-042F-1E0C0AB10B2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6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7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FD188E60-24D8-4727-673C-40B5BF747EF9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0" name="Rectangle: Rounded Corners 59">
              <a:extLst>
                <a:ext uri="{FF2B5EF4-FFF2-40B4-BE49-F238E27FC236}">
                  <a16:creationId xmlns:a16="http://schemas.microsoft.com/office/drawing/2014/main" id="{4F89F7F5-7956-234E-4B2A-3230294C8670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1" name="Group 60">
              <a:extLst>
                <a:ext uri="{FF2B5EF4-FFF2-40B4-BE49-F238E27FC236}">
                  <a16:creationId xmlns:a16="http://schemas.microsoft.com/office/drawing/2014/main" id="{2E528B14-23E2-4CBB-5009-06E2E183D493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2" name="Graphic 61" descr="Envelope with solid fill">
                <a:extLst>
                  <a:ext uri="{FF2B5EF4-FFF2-40B4-BE49-F238E27FC236}">
                    <a16:creationId xmlns:a16="http://schemas.microsoft.com/office/drawing/2014/main" id="{27DF2C4A-8578-5630-CC3A-C44075129C4D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3" name="TextBox 62">
                <a:extLst>
                  <a:ext uri="{FF2B5EF4-FFF2-40B4-BE49-F238E27FC236}">
                    <a16:creationId xmlns:a16="http://schemas.microsoft.com/office/drawing/2014/main" id="{A51849BD-80BC-B0A6-2A39-542B1E7205CF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9957773C-A5D0-429E-7C2C-1968D63F209A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4D1E7CFD-32ED-08F7-2994-41C97F4EC87D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DCE1E315-2156-FF4B-14F9-99B38A19ADC9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E1C0AE36-BB0D-9680-3B24-F47EDC12BFBF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58" name="Graphic 57" descr="Open folder with solid fill">
                <a:extLst>
                  <a:ext uri="{FF2B5EF4-FFF2-40B4-BE49-F238E27FC236}">
                    <a16:creationId xmlns:a16="http://schemas.microsoft.com/office/drawing/2014/main" id="{271C0C2E-B015-7678-121E-335EE4C9A18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59" name="TextBox 58">
                <a:extLst>
                  <a:ext uri="{FF2B5EF4-FFF2-40B4-BE49-F238E27FC236}">
                    <a16:creationId xmlns:a16="http://schemas.microsoft.com/office/drawing/2014/main" id="{0EB4562E-4B63-8E3E-4144-7E1D958453B0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C6E62B-C64A-40F9-9C38-5C43D7A60D35}" name="UI_Table" displayName="UI_Table" ref="A10:P41" totalsRowCount="1" headerRowDxfId="75" dataDxfId="74" totalsRowDxfId="73">
  <autoFilter ref="A10:P40" xr:uid="{D0390448-CACD-4586-877D-BD90B59798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D918E6C8-F792-4D55-B181-4F5B21D27C39}" name="Symbol" dataDxfId="72" totalsRowDxfId="71"/>
    <tableColumn id="2" xr3:uid="{055D77F8-7645-498E-941F-0F06187F0EEB}" name="Name" dataDxfId="70" totalsRowDxfId="69"/>
    <tableColumn id="3" xr3:uid="{28B26C54-6F02-48D8-B275-20047B1CAF60}" name="Weight" totalsRowFunction="sum" dataDxfId="68" totalsRowDxfId="67"/>
    <tableColumn id="4" xr3:uid="{44C4CDC7-4F9C-4DF0-B566-5C82247AD53E}" name="Min" totalsRowFunction="sum" dataDxfId="66" totalsRowDxfId="65"/>
    <tableColumn id="5" xr3:uid="{EEF67DE6-C129-41FC-83F7-6D9035983FAC}" name="Max" totalsRowFunction="sum" dataDxfId="64" totalsRowDxfId="63"/>
    <tableColumn id="22" xr3:uid="{B2F3E3E0-83A6-49D9-840A-9ED1F75325C3}" name="Mix" totalsRowFunction="sum" dataDxfId="62" totalsRowDxfId="61"/>
    <tableColumn id="7" xr3:uid="{C2D51BAF-6625-47DB-9A38-2A61F7261F8F}" name="Adjust" totalsRowFunction="sum" dataDxfId="60" totalsRowDxfId="59"/>
    <tableColumn id="14" xr3:uid="{079132FE-7278-4C52-88AE-6A475EFCD303}" name="Signal" dataDxfId="58" totalsRowDxfId="57"/>
    <tableColumn id="18" xr3:uid="{DF5515EE-9378-41D7-B475-D2A96BCDD374}" name="ExpR" totalsRowFunction="sum" dataDxfId="56" totalsRowDxfId="55"/>
    <tableColumn id="9" xr3:uid="{4876828B-1B0A-467F-A151-09B7C7BB500D}" name="Risk" totalsRowFunction="sum" dataDxfId="54" totalsRowDxfId="53"/>
    <tableColumn id="17" xr3:uid="{3688EA77-E049-4334-934D-0A0415B76BEC}" name="Sharpe" totalsRowFunction="sum" dataDxfId="52" totalsRowDxfId="51"/>
    <tableColumn id="10" xr3:uid="{0767E4D4-E387-473D-8FA7-EF34FDB0566F}" name="Alpha" totalsRowFunction="sum" dataDxfId="50" totalsRowDxfId="49"/>
    <tableColumn id="19" xr3:uid="{9CFEA189-EB3E-4194-A140-7745AA620877}" name="Beta" totalsRowFunction="sum" dataDxfId="48" totalsRowDxfId="47"/>
    <tableColumn id="20" xr3:uid="{FAF57971-F082-467D-8C0A-2EE97EE9B133}" name="Correl" totalsRowFunction="sum" dataDxfId="46" totalsRowDxfId="45"/>
    <tableColumn id="11" xr3:uid="{1B22ADEA-768A-4F8E-97F0-503FD900E77A}" name="ActR" totalsRowFunction="sum" dataDxfId="44" totalsRowDxfId="43"/>
    <tableColumn id="13" xr3:uid="{CA4E7C41-F377-47D4-8B38-DF7FDE2411D8}" name="vs Bmk" totalsRowFunction="sum" dataDxfId="42" totalsRowDxfId="4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19AC65-7B2C-47C6-9851-E5A48EA791D8}" name="Table40" displayName="Table40" ref="R10:V18" headerRowDxfId="40" dataDxfId="39" totalsRowDxfId="38">
  <autoFilter ref="R10:V18" xr:uid="{E67155BB-21B7-47B9-A7A7-1D5D01AA559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AE586B7-8DBB-4AD9-80A3-23306A58ED12}" name="Measure" totalsRowLabel="Total" dataDxfId="37" totalsRowDxfId="36"/>
    <tableColumn id="2" xr3:uid="{14DC411E-04F5-4930-ACB0-9769012E713E}" name="Current" dataDxfId="35" totalsRowDxfId="34"/>
    <tableColumn id="3" xr3:uid="{9A38163F-678F-4CAF-B73B-4B3F9A0D49F8}" name="Target" dataDxfId="33" totalsRowDxfId="32"/>
    <tableColumn id="4" xr3:uid="{76C661D5-4B04-4DEA-A753-786D6FF0C5DB}" name="Var" dataDxfId="31" totalsRowDxfId="30"/>
    <tableColumn id="5" xr3:uid="{0027CD93-4321-412A-980D-DD26FBD98337}" name="Signal" totalsRowFunction="count" dataDxfId="29" totalsRowDxfId="28">
      <calculatedColumnFormula>U11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BC4DDB-5D42-41A3-B668-878CF9380CF1}" name="Table9" displayName="Table9" ref="R20:V23" totalsRowShown="0" headerRowDxfId="27" dataDxfId="26">
  <autoFilter ref="R20:V23" xr:uid="{3B001464-FCC2-46A3-A13E-1825DA050FD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1648317-3379-4272-8433-578C7684B9D8}" name="Asset" dataDxfId="25"/>
    <tableColumn id="2" xr3:uid="{CC7EFBB3-C25E-49A7-9626-BBC83FE9DAAC}" name="Current" dataDxfId="24"/>
    <tableColumn id="3" xr3:uid="{9203B6B0-ED9E-436E-9D19-C861FDF71AA9}" name="Target" dataDxfId="23"/>
    <tableColumn id="4" xr3:uid="{F137E755-C26D-4B54-8977-1BE9D8A71CD8}" name="Var" dataDxfId="22">
      <calculatedColumnFormula>(T21-S21)*100</calculatedColumnFormula>
    </tableColumn>
    <tableColumn id="5" xr3:uid="{5406EE92-6CF7-457F-9EE0-133EF717357F}" name="Signal" dataDxfId="21">
      <calculatedColumnFormula>Table9[[#This Row],[Var]]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196B53-E698-474A-A6BC-230BF6205BD4}" name="UI_TablePH" displayName="UI_TablePH" ref="A11:I43" totalsRowCount="1" headerRowDxfId="20" dataDxfId="19" totalsRowDxfId="18">
  <autoFilter ref="A11:I42" xr:uid="{4270C9CF-1A7B-4611-8995-BFC238C06A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9DCD3BB-E617-45B0-906E-79F6A8086BBF}" name="Account" dataDxfId="17" totalsRowDxfId="16"/>
    <tableColumn id="2" xr3:uid="{4F964A36-1E4A-4ACA-A5B7-6E5977ADCBB7}" name="AssetType" dataDxfId="15" totalsRowDxfId="14"/>
    <tableColumn id="3" xr3:uid="{57FD44E2-6A7E-4826-9633-7F7083D99EBD}" name="Symbol" dataDxfId="13" totalsRowDxfId="12"/>
    <tableColumn id="4" xr3:uid="{9D9BCCA0-3842-4A22-996D-63C922A20420}" name="Mix" totalsRowFunction="sum" dataDxfId="11" totalsRowDxfId="10"/>
    <tableColumn id="5" xr3:uid="{A271F819-E041-40D4-97F1-12F2F7959BA9}" name="MV Shares" dataDxfId="9" totalsRowDxfId="8"/>
    <tableColumn id="6" xr3:uid="{5EE5E9B5-BAC3-4682-BF07-D81747EFC7DF}" name="MV" totalsRowFunction="sum" dataDxfId="7" totalsRowDxfId="6"/>
    <tableColumn id="7" xr3:uid="{5079A64E-85B4-437D-824B-72BDA095107E}" name="BV" totalsRowFunction="sum" dataDxfId="5" totalsRowDxfId="4"/>
    <tableColumn id="8" xr3:uid="{2DFDF95E-2A3B-43E1-A0E7-64B911C380E8}" name="MV +/- BV" totalsRowFunction="sum" dataDxfId="3" totalsRowDxfId="2"/>
    <tableColumn id="9" xr3:uid="{ECC6B20F-70DD-4A82-B75A-A61BFAAF50EC}" name="MV +/- BV%" totalsRowFunction="custom" dataDxfId="1" totalsRowDxfId="0">
      <totalsRowFormula>UI_TablePH[[#Totals],[MV +/- BV]]/UI_TablePH[[#Totals],[BV]]</totalsRow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5609A-B799-4AEC-801A-7AF9C69B766A}">
  <sheetPr codeName="Sheet18">
    <pageSetUpPr fitToPage="1"/>
  </sheetPr>
  <dimension ref="A1:AN74"/>
  <sheetViews>
    <sheetView showGridLines="0" showRowColHeaders="0" tabSelected="1" zoomScale="90" zoomScaleNormal="90" workbookViewId="0">
      <pane ySplit="7" topLeftCell="A8" activePane="bottomLeft" state="frozen"/>
      <selection activeCell="B23" sqref="B23"/>
      <selection pane="bottomLeft" activeCell="C11" sqref="C11"/>
    </sheetView>
  </sheetViews>
  <sheetFormatPr defaultColWidth="9.109375" defaultRowHeight="14.4" x14ac:dyDescent="0.3"/>
  <cols>
    <col min="1" max="1" width="9.77734375" customWidth="1"/>
    <col min="2" max="2" width="30.5546875" bestFit="1" customWidth="1"/>
    <col min="3" max="7" width="8.109375" customWidth="1"/>
    <col min="8" max="8" width="10.5546875" customWidth="1"/>
    <col min="9" max="10" width="9.5546875" customWidth="1"/>
    <col min="11" max="11" width="9.5546875" style="9" customWidth="1"/>
    <col min="12" max="12" width="9.5546875" style="19" customWidth="1"/>
    <col min="13" max="16" width="9.5546875" customWidth="1"/>
    <col min="17" max="17" width="2.5546875" customWidth="1"/>
    <col min="18" max="19" width="11.77734375" customWidth="1"/>
    <col min="20" max="20" width="11.77734375" style="20" customWidth="1"/>
    <col min="21" max="21" width="11.77734375" style="9" customWidth="1"/>
    <col min="22" max="22" width="11.77734375" style="21" customWidth="1"/>
    <col min="23" max="23" width="8.88671875" bestFit="1" customWidth="1"/>
    <col min="24" max="24" width="7.88671875" bestFit="1" customWidth="1"/>
    <col min="25" max="25" width="7.21875" style="22" bestFit="1" customWidth="1"/>
    <col min="26" max="26" width="7.44140625" bestFit="1" customWidth="1"/>
    <col min="27" max="27" width="13.44140625" bestFit="1" customWidth="1"/>
    <col min="28" max="28" width="16.109375" style="23" bestFit="1" customWidth="1"/>
    <col min="29" max="29" width="11.5546875" style="23" customWidth="1"/>
    <col min="30" max="30" width="12.44140625" bestFit="1" customWidth="1"/>
    <col min="31" max="31" width="13.5546875" customWidth="1"/>
    <col min="32" max="32" width="10.88671875" customWidth="1"/>
    <col min="33" max="33" width="10" customWidth="1"/>
    <col min="34" max="35" width="9.77734375" customWidth="1"/>
    <col min="36" max="36" width="17.44140625" bestFit="1" customWidth="1"/>
    <col min="37" max="37" width="9.77734375" customWidth="1"/>
    <col min="38" max="38" width="13" bestFit="1" customWidth="1"/>
    <col min="39" max="39" width="17.44140625" bestFit="1" customWidth="1"/>
    <col min="40" max="40" width="11.21875" bestFit="1" customWidth="1"/>
    <col min="41" max="41" width="10.77734375" bestFit="1" customWidth="1"/>
    <col min="42" max="42" width="10.77734375" customWidth="1"/>
    <col min="43" max="45" width="10.6640625" customWidth="1"/>
  </cols>
  <sheetData>
    <row r="1" spans="1:40" x14ac:dyDescent="0.3">
      <c r="AB1"/>
      <c r="AC1"/>
    </row>
    <row r="2" spans="1:40" x14ac:dyDescent="0.3">
      <c r="T2"/>
      <c r="U2"/>
      <c r="V2"/>
      <c r="AB2"/>
      <c r="AC2"/>
    </row>
    <row r="3" spans="1:40" x14ac:dyDescent="0.3">
      <c r="T3"/>
      <c r="U3"/>
      <c r="AB3"/>
      <c r="AC3"/>
    </row>
    <row r="4" spans="1:40" x14ac:dyDescent="0.3">
      <c r="K4"/>
      <c r="L4"/>
      <c r="T4"/>
      <c r="U4"/>
      <c r="Y4"/>
      <c r="AB4"/>
      <c r="AC4"/>
    </row>
    <row r="5" spans="1:40" x14ac:dyDescent="0.3">
      <c r="K5"/>
      <c r="L5"/>
      <c r="T5"/>
      <c r="U5"/>
      <c r="V5"/>
      <c r="Y5"/>
      <c r="AB5"/>
      <c r="AC5"/>
    </row>
    <row r="6" spans="1:40" ht="40.049999999999997" customHeight="1" x14ac:dyDescent="0.3">
      <c r="K6"/>
      <c r="L6"/>
      <c r="T6"/>
      <c r="U6"/>
      <c r="V6"/>
      <c r="Y6"/>
      <c r="AB6"/>
      <c r="AC6"/>
    </row>
    <row r="7" spans="1:40" ht="25.05" customHeight="1" x14ac:dyDescent="0.3">
      <c r="K7"/>
      <c r="L7"/>
      <c r="T7"/>
      <c r="U7"/>
      <c r="V7"/>
      <c r="Y7"/>
      <c r="AB7"/>
      <c r="AC7"/>
    </row>
    <row r="8" spans="1:40" ht="15" thickBot="1" x14ac:dyDescent="0.35">
      <c r="H8" s="9"/>
      <c r="I8" s="19"/>
      <c r="J8" s="19"/>
      <c r="K8"/>
      <c r="L8"/>
      <c r="Q8" s="20"/>
      <c r="R8" s="9"/>
      <c r="T8"/>
      <c r="U8"/>
      <c r="V8"/>
      <c r="Y8"/>
      <c r="AC8"/>
      <c r="AG8" s="12"/>
      <c r="AH8" s="12"/>
      <c r="AI8" s="12"/>
      <c r="AJ8" s="12"/>
      <c r="AK8" s="12"/>
      <c r="AL8" s="12"/>
      <c r="AM8" s="12"/>
      <c r="AN8" s="12"/>
    </row>
    <row r="9" spans="1:40" ht="15" thickBot="1" x14ac:dyDescent="0.35">
      <c r="I9" s="42" t="s">
        <v>153</v>
      </c>
      <c r="J9" s="42"/>
      <c r="K9" s="42"/>
      <c r="L9" s="42"/>
      <c r="M9" s="42"/>
      <c r="N9" s="42"/>
      <c r="O9" s="42"/>
      <c r="P9" s="42"/>
      <c r="R9" s="43" t="s">
        <v>154</v>
      </c>
      <c r="S9" s="44"/>
      <c r="T9" s="44"/>
      <c r="U9" s="44"/>
      <c r="V9" s="45"/>
      <c r="Y9"/>
      <c r="AG9" s="11"/>
      <c r="AH9" s="14"/>
      <c r="AI9" s="24"/>
      <c r="AJ9" s="20"/>
      <c r="AK9" s="24"/>
      <c r="AL9" s="19"/>
      <c r="AM9" s="14"/>
      <c r="AN9" s="25"/>
    </row>
    <row r="10" spans="1:40" x14ac:dyDescent="0.3">
      <c r="A10" t="s">
        <v>112</v>
      </c>
      <c r="B10" t="s">
        <v>155</v>
      </c>
      <c r="C10" s="12" t="s">
        <v>156</v>
      </c>
      <c r="D10" s="26" t="s">
        <v>157</v>
      </c>
      <c r="E10" s="27" t="s">
        <v>158</v>
      </c>
      <c r="F10" s="28" t="s">
        <v>113</v>
      </c>
      <c r="G10" s="26" t="s">
        <v>159</v>
      </c>
      <c r="H10" s="29" t="s">
        <v>160</v>
      </c>
      <c r="I10" s="26" t="s">
        <v>161</v>
      </c>
      <c r="J10" s="26" t="s">
        <v>162</v>
      </c>
      <c r="K10" s="26" t="s">
        <v>163</v>
      </c>
      <c r="L10" s="26" t="s">
        <v>164</v>
      </c>
      <c r="M10" s="26" t="s">
        <v>165</v>
      </c>
      <c r="N10" s="26" t="s">
        <v>166</v>
      </c>
      <c r="O10" s="28" t="s">
        <v>167</v>
      </c>
      <c r="P10" s="28" t="s">
        <v>168</v>
      </c>
      <c r="R10" t="s">
        <v>169</v>
      </c>
      <c r="S10" s="12" t="s">
        <v>170</v>
      </c>
      <c r="T10" s="26" t="s">
        <v>171</v>
      </c>
      <c r="U10" s="26" t="s">
        <v>172</v>
      </c>
      <c r="V10" s="29" t="s">
        <v>160</v>
      </c>
      <c r="W10" s="21"/>
      <c r="AG10" s="11"/>
      <c r="AH10" s="17"/>
      <c r="AI10" s="30"/>
      <c r="AJ10" s="9"/>
      <c r="AK10" s="30"/>
      <c r="AL10" s="19"/>
      <c r="AM10" s="14"/>
      <c r="AN10" s="25"/>
    </row>
    <row r="11" spans="1:40" x14ac:dyDescent="0.3">
      <c r="A11" t="s">
        <v>121</v>
      </c>
      <c r="B11" t="s">
        <v>173</v>
      </c>
      <c r="C11" s="14">
        <v>0.254</v>
      </c>
      <c r="D11" s="14">
        <v>0.254</v>
      </c>
      <c r="E11" s="14">
        <v>0.254</v>
      </c>
      <c r="F11" s="14">
        <v>0.25352513473291732</v>
      </c>
      <c r="G11" s="11">
        <v>4.7486526708268029E-4</v>
      </c>
      <c r="H11" s="31" t="s">
        <v>207</v>
      </c>
      <c r="I11" s="25">
        <v>1.5473085437729683E-2</v>
      </c>
      <c r="J11" s="25">
        <v>-0.1351724041620268</v>
      </c>
      <c r="K11" s="19">
        <v>0.62749875549656486</v>
      </c>
      <c r="L11" s="25">
        <v>5.7426373071260439</v>
      </c>
      <c r="M11" s="19">
        <v>-4.876466425956405E-2</v>
      </c>
      <c r="N11" s="19">
        <v>-3.3854454774375826E-2</v>
      </c>
      <c r="O11" s="25">
        <v>4.3870766139019999</v>
      </c>
      <c r="P11" s="25">
        <v>4.3799239258601625</v>
      </c>
      <c r="R11" t="s">
        <v>161</v>
      </c>
      <c r="S11" s="20">
        <v>0.31647875514813539</v>
      </c>
      <c r="T11" s="20">
        <v>0.58163384681907393</v>
      </c>
      <c r="U11" s="19">
        <f>(T11-S11)*100</f>
        <v>26.515509167093853</v>
      </c>
      <c r="V11" s="32">
        <f>U11</f>
        <v>26.515509167093853</v>
      </c>
      <c r="W11" s="21"/>
      <c r="AG11" s="33"/>
      <c r="AH11" s="28"/>
      <c r="AI11" s="30"/>
      <c r="AJ11" s="33"/>
      <c r="AK11" s="30"/>
      <c r="AL11" s="28"/>
      <c r="AM11" s="33"/>
      <c r="AN11" s="33"/>
    </row>
    <row r="12" spans="1:40" x14ac:dyDescent="0.3">
      <c r="A12" t="s">
        <v>125</v>
      </c>
      <c r="B12" t="s">
        <v>174</v>
      </c>
      <c r="C12" s="14">
        <v>3.7839999999999992E-2</v>
      </c>
      <c r="D12" s="14">
        <v>0</v>
      </c>
      <c r="E12" s="14">
        <v>3.7839999999999999E-2</v>
      </c>
      <c r="F12" s="14">
        <v>3.4308547780449422E-2</v>
      </c>
      <c r="G12" s="11">
        <v>3.5314522195505696E-3</v>
      </c>
      <c r="H12" s="34" t="s">
        <v>207</v>
      </c>
      <c r="I12" s="25">
        <v>0.16919601836043255</v>
      </c>
      <c r="J12" s="25">
        <v>2.5819184103741677E-2</v>
      </c>
      <c r="K12" s="19">
        <v>0.10153881272404661</v>
      </c>
      <c r="L12" s="25">
        <v>0.90693040031594241</v>
      </c>
      <c r="M12" s="19">
        <v>-4.5415467001371952E-3</v>
      </c>
      <c r="N12" s="19">
        <v>-3.9085516090858162E-3</v>
      </c>
      <c r="O12" s="25">
        <v>0.70849357916170375</v>
      </c>
      <c r="P12" s="25">
        <v>0.65530101324904222</v>
      </c>
      <c r="R12" t="s">
        <v>162</v>
      </c>
      <c r="S12" s="20">
        <v>0.12179759916961395</v>
      </c>
      <c r="T12" s="20">
        <v>0.11668888502396034</v>
      </c>
      <c r="U12" s="25">
        <f>(T12-S12)*100</f>
        <v>-0.51087141456536145</v>
      </c>
      <c r="V12" s="32">
        <f t="shared" ref="V12:V18" si="0">U12</f>
        <v>-0.51087141456536145</v>
      </c>
      <c r="W12" s="21"/>
      <c r="AG12" s="35"/>
      <c r="AH12" s="35"/>
      <c r="AI12" s="35"/>
      <c r="AJ12" s="35"/>
      <c r="AK12" s="36"/>
      <c r="AL12" s="35"/>
      <c r="AM12" s="37"/>
      <c r="AN12" s="37"/>
    </row>
    <row r="13" spans="1:40" x14ac:dyDescent="0.3">
      <c r="A13" t="s">
        <v>132</v>
      </c>
      <c r="B13" t="s">
        <v>175</v>
      </c>
      <c r="C13" s="14">
        <v>0</v>
      </c>
      <c r="D13" s="14">
        <v>0</v>
      </c>
      <c r="E13" s="14">
        <v>3.7839999999999999E-2</v>
      </c>
      <c r="F13" s="14">
        <v>2.2644337791919177E-2</v>
      </c>
      <c r="G13" s="11">
        <v>-2.2644337791919177E-2</v>
      </c>
      <c r="H13" s="34" t="s">
        <v>207</v>
      </c>
      <c r="I13" s="25">
        <v>-0.42336717233446219</v>
      </c>
      <c r="J13" s="25">
        <v>-0.30070679621678903</v>
      </c>
      <c r="K13" s="19">
        <v>-5.2714654398181029E-2</v>
      </c>
      <c r="L13" s="25">
        <v>-0.33640957409689687</v>
      </c>
      <c r="M13" s="19">
        <v>-1.7818860981073738E-2</v>
      </c>
      <c r="N13" s="19">
        <v>-7.426361625198258E-3</v>
      </c>
      <c r="O13" s="25">
        <v>-0.35937448290391566</v>
      </c>
      <c r="P13" s="25">
        <v>-1.8293736659867776E-2</v>
      </c>
      <c r="R13" t="s">
        <v>163</v>
      </c>
      <c r="S13" s="24">
        <v>2.1351424136505468</v>
      </c>
      <c r="T13" s="19">
        <v>4.3970168371379392</v>
      </c>
      <c r="U13" s="19">
        <f>(T13-S13)</f>
        <v>2.2618744234873924</v>
      </c>
      <c r="V13" s="32">
        <f t="shared" si="0"/>
        <v>2.2618744234873924</v>
      </c>
      <c r="W13" s="21"/>
    </row>
    <row r="14" spans="1:40" x14ac:dyDescent="0.3">
      <c r="A14" t="s">
        <v>131</v>
      </c>
      <c r="B14" t="s">
        <v>176</v>
      </c>
      <c r="C14" s="14">
        <v>0</v>
      </c>
      <c r="D14" s="14">
        <v>0</v>
      </c>
      <c r="E14" s="14">
        <v>5.6759999999999991E-2</v>
      </c>
      <c r="F14" s="14">
        <v>2.8296725980053606E-2</v>
      </c>
      <c r="G14" s="11">
        <v>-2.8296725980053606E-2</v>
      </c>
      <c r="H14" s="34" t="s">
        <v>208</v>
      </c>
      <c r="I14" s="25">
        <v>-0.35160281883974992</v>
      </c>
      <c r="J14" s="25">
        <v>-0.37576801278431793</v>
      </c>
      <c r="K14" s="19">
        <v>-6.5873073628625378E-2</v>
      </c>
      <c r="L14" s="25">
        <v>-0.42038277395258911</v>
      </c>
      <c r="M14" s="19">
        <v>-2.2266733127344809E-2</v>
      </c>
      <c r="N14" s="19">
        <v>-9.2801000350741774E-3</v>
      </c>
      <c r="O14" s="25">
        <v>-0.44908009059043874</v>
      </c>
      <c r="P14" s="25">
        <v>-2.2860145356084043E-2</v>
      </c>
      <c r="R14" t="s">
        <v>164</v>
      </c>
      <c r="S14" s="20">
        <v>0.13625857139968006</v>
      </c>
      <c r="T14" s="20">
        <v>0.3433675498772501</v>
      </c>
      <c r="U14" s="25">
        <f t="shared" ref="U14:U17" si="1">(T14-S14)*100</f>
        <v>20.710897847757003</v>
      </c>
      <c r="V14" s="32">
        <f t="shared" si="0"/>
        <v>20.710897847757003</v>
      </c>
      <c r="W14" s="21"/>
    </row>
    <row r="15" spans="1:40" x14ac:dyDescent="0.3">
      <c r="A15" t="s">
        <v>137</v>
      </c>
      <c r="B15" t="s">
        <v>177</v>
      </c>
      <c r="C15" s="14">
        <v>0</v>
      </c>
      <c r="D15" s="14">
        <v>0</v>
      </c>
      <c r="E15" s="14">
        <v>3.7839999999999999E-2</v>
      </c>
      <c r="F15" s="14">
        <v>1.9411501456796976E-2</v>
      </c>
      <c r="G15" s="11">
        <v>-1.9411501456796976E-2</v>
      </c>
      <c r="H15" s="34" t="s">
        <v>207</v>
      </c>
      <c r="I15" s="25">
        <v>-1.0108366995828131E-2</v>
      </c>
      <c r="J15" s="25">
        <v>-0.25777615872317516</v>
      </c>
      <c r="K15" s="19">
        <v>-4.5188806139873208E-2</v>
      </c>
      <c r="L15" s="25">
        <v>-0.28838180200582975</v>
      </c>
      <c r="M15" s="19">
        <v>-1.5274937561477719E-2</v>
      </c>
      <c r="N15" s="19">
        <v>-6.366131384848036E-3</v>
      </c>
      <c r="O15" s="25">
        <v>-0.30806810790971606</v>
      </c>
      <c r="P15" s="25">
        <v>-1.5682017248038367E-2</v>
      </c>
      <c r="R15" t="s">
        <v>165</v>
      </c>
      <c r="S15" s="24">
        <v>0.72173110642542959</v>
      </c>
      <c r="T15" s="19">
        <v>0.54429506132522942</v>
      </c>
      <c r="U15" s="19">
        <f>(T15-S15)</f>
        <v>-0.17743604510020017</v>
      </c>
      <c r="V15" s="32">
        <f t="shared" si="0"/>
        <v>-0.17743604510020017</v>
      </c>
      <c r="W15" s="21"/>
      <c r="Y15"/>
      <c r="AB15"/>
      <c r="AD15" s="23"/>
    </row>
    <row r="16" spans="1:40" x14ac:dyDescent="0.3">
      <c r="A16" t="s">
        <v>123</v>
      </c>
      <c r="B16" t="s">
        <v>178</v>
      </c>
      <c r="C16" s="14">
        <v>5.6759999999999991E-2</v>
      </c>
      <c r="D16" s="14">
        <v>0</v>
      </c>
      <c r="E16" s="14">
        <v>5.6759999999999991E-2</v>
      </c>
      <c r="F16" s="14">
        <v>7.0304115631122238E-2</v>
      </c>
      <c r="G16" s="11">
        <v>-1.3544115631122247E-2</v>
      </c>
      <c r="H16" s="34" t="s">
        <v>208</v>
      </c>
      <c r="I16" s="25">
        <v>-1.4566546683273791</v>
      </c>
      <c r="J16" s="25">
        <v>-0.21147527906948416</v>
      </c>
      <c r="K16" s="19">
        <v>0.10844682165125538</v>
      </c>
      <c r="L16" s="25">
        <v>1.080484934288273</v>
      </c>
      <c r="M16" s="19">
        <v>-2.163856053777604E-2</v>
      </c>
      <c r="N16" s="19">
        <v>-1.204195544654846E-2</v>
      </c>
      <c r="O16" s="25">
        <v>0.76372167645414479</v>
      </c>
      <c r="P16" s="25">
        <v>0.96773015755284253</v>
      </c>
      <c r="R16" t="s">
        <v>166</v>
      </c>
      <c r="S16" s="19">
        <v>0.30079566803751528</v>
      </c>
      <c r="T16" s="19">
        <v>0.1779865948112728</v>
      </c>
      <c r="U16" s="19">
        <f>(T16-S16)</f>
        <v>-0.12280907322624249</v>
      </c>
      <c r="V16" s="32">
        <f t="shared" si="0"/>
        <v>-0.12280907322624249</v>
      </c>
      <c r="W16" s="21"/>
      <c r="Y16"/>
      <c r="AB16"/>
      <c r="AD16" s="23"/>
    </row>
    <row r="17" spans="1:30" x14ac:dyDescent="0.3">
      <c r="A17" t="s">
        <v>138</v>
      </c>
      <c r="B17" t="s">
        <v>179</v>
      </c>
      <c r="C17" s="14">
        <v>0</v>
      </c>
      <c r="D17" s="14">
        <v>0</v>
      </c>
      <c r="E17" s="14">
        <v>3.7839999999999999E-2</v>
      </c>
      <c r="F17" s="14">
        <v>1.6444515528735482E-2</v>
      </c>
      <c r="G17" s="11">
        <v>-1.6444515528735482E-2</v>
      </c>
      <c r="H17" s="34" t="s">
        <v>207</v>
      </c>
      <c r="I17" s="25">
        <v>0.23692791278208208</v>
      </c>
      <c r="J17" s="25">
        <v>-0.21837589711932054</v>
      </c>
      <c r="K17" s="19">
        <v>-3.8281841615706733E-2</v>
      </c>
      <c r="L17" s="25">
        <v>-0.24430356568986905</v>
      </c>
      <c r="M17" s="19">
        <v>-1.2940212197868443E-2</v>
      </c>
      <c r="N17" s="19">
        <v>-5.393088558816617E-3</v>
      </c>
      <c r="O17" s="25">
        <v>-0.26098088268466235</v>
      </c>
      <c r="P17" s="25">
        <v>-1.3285071056003569E-2</v>
      </c>
      <c r="R17" t="s">
        <v>167</v>
      </c>
      <c r="S17" s="14">
        <v>0.14556022601152832</v>
      </c>
      <c r="T17" s="17">
        <v>0.30370320528196282</v>
      </c>
      <c r="U17" s="25">
        <f t="shared" si="1"/>
        <v>15.81429792704345</v>
      </c>
      <c r="V17" s="32">
        <f t="shared" si="0"/>
        <v>15.81429792704345</v>
      </c>
      <c r="W17" s="21"/>
      <c r="Y17"/>
      <c r="AB17"/>
      <c r="AD17" s="23"/>
    </row>
    <row r="18" spans="1:30" x14ac:dyDescent="0.3">
      <c r="A18" t="s">
        <v>143</v>
      </c>
      <c r="B18" t="s">
        <v>180</v>
      </c>
      <c r="C18" s="14">
        <v>5.6759999999999991E-2</v>
      </c>
      <c r="D18" s="14">
        <v>0</v>
      </c>
      <c r="E18" s="14">
        <v>5.6759999999999991E-2</v>
      </c>
      <c r="F18" s="14">
        <v>1.0088166906913984E-2</v>
      </c>
      <c r="G18" s="11">
        <v>4.6671833093086007E-2</v>
      </c>
      <c r="H18" s="34" t="s">
        <v>208</v>
      </c>
      <c r="I18" s="25">
        <v>3.7856003470443094</v>
      </c>
      <c r="J18" s="25">
        <v>0.58816590224485188</v>
      </c>
      <c r="K18" s="19">
        <v>0.24862592317428561</v>
      </c>
      <c r="L18" s="25">
        <v>1.9750671406789779</v>
      </c>
      <c r="M18" s="19">
        <v>2.574545347136992E-2</v>
      </c>
      <c r="N18" s="19">
        <v>7.7062666008168726E-3</v>
      </c>
      <c r="O18" s="25">
        <v>1.7193722957914648</v>
      </c>
      <c r="P18" s="25">
        <v>1.0163769636024269</v>
      </c>
      <c r="R18" t="s">
        <v>168</v>
      </c>
      <c r="S18" s="25">
        <v>0.74096536328587537</v>
      </c>
      <c r="T18" s="25">
        <v>16.555263290329325</v>
      </c>
      <c r="U18" s="25">
        <f>(T18-S18)</f>
        <v>15.81429792704345</v>
      </c>
      <c r="V18" s="32">
        <f t="shared" si="0"/>
        <v>15.81429792704345</v>
      </c>
      <c r="W18" s="21"/>
      <c r="Y18"/>
      <c r="AB18"/>
      <c r="AD18" s="23"/>
    </row>
    <row r="19" spans="1:30" x14ac:dyDescent="0.3">
      <c r="A19" t="s">
        <v>139</v>
      </c>
      <c r="B19" t="s">
        <v>181</v>
      </c>
      <c r="C19" s="14">
        <v>5.6759999999999991E-2</v>
      </c>
      <c r="D19" s="14">
        <v>0</v>
      </c>
      <c r="E19" s="14">
        <v>5.6759999999999991E-2</v>
      </c>
      <c r="F19" s="14">
        <v>1.6265626456412646E-2</v>
      </c>
      <c r="G19" s="11">
        <v>4.0494373543587342E-2</v>
      </c>
      <c r="H19" s="34" t="s">
        <v>208</v>
      </c>
      <c r="I19" s="25">
        <v>1.3148694317152938</v>
      </c>
      <c r="J19" s="25">
        <v>0.50613197009994926</v>
      </c>
      <c r="K19" s="19">
        <v>0.23424516944225229</v>
      </c>
      <c r="L19" s="25">
        <v>1.8832933579725011</v>
      </c>
      <c r="M19" s="19">
        <v>2.0884401938743323E-2</v>
      </c>
      <c r="N19" s="19">
        <v>5.6803275355560359E-3</v>
      </c>
      <c r="O19" s="25">
        <v>1.621333600570571</v>
      </c>
      <c r="P19" s="25">
        <v>1.0113863642188654</v>
      </c>
      <c r="T19"/>
      <c r="U19"/>
      <c r="V19"/>
    </row>
    <row r="20" spans="1:30" x14ac:dyDescent="0.3">
      <c r="A20" t="s">
        <v>145</v>
      </c>
      <c r="B20" t="s">
        <v>182</v>
      </c>
      <c r="C20" s="14">
        <v>0</v>
      </c>
      <c r="D20" s="14">
        <v>0</v>
      </c>
      <c r="E20" s="14">
        <v>3.7839999999999999E-2</v>
      </c>
      <c r="F20" s="14">
        <v>8.6057095579298547E-3</v>
      </c>
      <c r="G20" s="11">
        <v>-8.6057095579298547E-3</v>
      </c>
      <c r="H20" s="34" t="s">
        <v>207</v>
      </c>
      <c r="I20" s="25">
        <v>8.1850438396032954E-2</v>
      </c>
      <c r="J20" s="25">
        <v>-0.11428001887786549</v>
      </c>
      <c r="K20" s="19">
        <v>-2.0033573486051923E-2</v>
      </c>
      <c r="L20" s="25">
        <v>-0.12784843230071835</v>
      </c>
      <c r="M20" s="19">
        <v>-6.7718448499285199E-3</v>
      </c>
      <c r="N20" s="19">
        <v>-2.8222998528761854E-3</v>
      </c>
      <c r="O20" s="25">
        <v>-0.13657597103616659</v>
      </c>
      <c r="P20" s="25">
        <v>-6.9523156680808889E-3</v>
      </c>
      <c r="R20" t="s">
        <v>183</v>
      </c>
      <c r="S20" s="12" t="s">
        <v>170</v>
      </c>
      <c r="T20" s="26" t="s">
        <v>171</v>
      </c>
      <c r="U20" s="26" t="s">
        <v>172</v>
      </c>
      <c r="V20" s="38" t="s">
        <v>160</v>
      </c>
    </row>
    <row r="21" spans="1:30" x14ac:dyDescent="0.3">
      <c r="A21" t="s">
        <v>150</v>
      </c>
      <c r="B21" t="s">
        <v>184</v>
      </c>
      <c r="C21" s="14">
        <v>3.7839999999999999E-2</v>
      </c>
      <c r="D21" s="14">
        <v>0</v>
      </c>
      <c r="E21" s="14">
        <v>3.7839999999999999E-2</v>
      </c>
      <c r="F21" s="14">
        <v>2.5839489491900985E-3</v>
      </c>
      <c r="G21" s="11">
        <v>3.5256051050809901E-2</v>
      </c>
      <c r="H21" s="34" t="s">
        <v>207</v>
      </c>
      <c r="I21" s="25">
        <v>1.4546738956422076</v>
      </c>
      <c r="J21" s="25">
        <v>0.447107833101693</v>
      </c>
      <c r="K21" s="19">
        <v>0.17539176787240013</v>
      </c>
      <c r="L21" s="25">
        <v>1.3782384544215223</v>
      </c>
      <c r="M21" s="19">
        <v>2.0422584353245836E-2</v>
      </c>
      <c r="N21" s="19">
        <v>6.4957421927558543E-3</v>
      </c>
      <c r="O21" s="25">
        <v>1.2119753504143185</v>
      </c>
      <c r="P21" s="25">
        <v>0.68093044264512359</v>
      </c>
      <c r="R21" t="s">
        <v>185</v>
      </c>
      <c r="S21" s="20">
        <f>UI_Table[[#Totals],[Mix]]</f>
        <v>0.91718112544857999</v>
      </c>
      <c r="T21" s="20">
        <f>UI_Table[[#Totals],[Weight]]</f>
        <v>0.91718112031951804</v>
      </c>
      <c r="U21" s="25">
        <f t="shared" ref="U21:U23" si="2">(T21-S21)*100</f>
        <v>-5.1290619529353876E-7</v>
      </c>
      <c r="V21" s="39">
        <f>Table9[[#This Row],[Var]]</f>
        <v>-5.1290619529353876E-7</v>
      </c>
    </row>
    <row r="22" spans="1:30" x14ac:dyDescent="0.3">
      <c r="A22" t="s">
        <v>122</v>
      </c>
      <c r="B22" t="s">
        <v>186</v>
      </c>
      <c r="C22" s="14">
        <v>3.8821120319517996E-2</v>
      </c>
      <c r="D22" s="14">
        <v>0</v>
      </c>
      <c r="E22" s="14">
        <v>5.6759999999999991E-2</v>
      </c>
      <c r="F22" s="14">
        <v>8.5683950651288823E-2</v>
      </c>
      <c r="G22" s="11">
        <v>-4.6862830331770827E-2</v>
      </c>
      <c r="H22" s="34" t="s">
        <v>208</v>
      </c>
      <c r="I22" s="25">
        <v>-1.970076138819175</v>
      </c>
      <c r="J22" s="25">
        <v>-0.64394109756760054</v>
      </c>
      <c r="K22" s="19">
        <v>-1.3356485680693198E-2</v>
      </c>
      <c r="L22" s="25">
        <v>0.18041587300564807</v>
      </c>
      <c r="M22" s="19">
        <v>-4.4386683495427834E-2</v>
      </c>
      <c r="N22" s="19">
        <v>-2.056706314791654E-2</v>
      </c>
      <c r="O22" s="25">
        <v>-7.436660696889999E-2</v>
      </c>
      <c r="P22" s="25">
        <v>0.63150561652025483</v>
      </c>
      <c r="R22" t="s">
        <v>187</v>
      </c>
      <c r="S22" s="9">
        <v>0</v>
      </c>
      <c r="T22" s="20">
        <v>0</v>
      </c>
      <c r="U22" s="25">
        <f t="shared" si="2"/>
        <v>0</v>
      </c>
      <c r="V22" s="39">
        <f>Table9[[#This Row],[Var]]</f>
        <v>0</v>
      </c>
    </row>
    <row r="23" spans="1:30" x14ac:dyDescent="0.3">
      <c r="A23" t="s">
        <v>130</v>
      </c>
      <c r="B23" t="s">
        <v>188</v>
      </c>
      <c r="C23" s="14">
        <v>0</v>
      </c>
      <c r="D23" s="14">
        <v>0</v>
      </c>
      <c r="E23" s="14">
        <v>5.6759999999999991E-2</v>
      </c>
      <c r="F23" s="14">
        <v>2.95004960975188E-2</v>
      </c>
      <c r="G23" s="11">
        <v>-2.95004960975188E-2</v>
      </c>
      <c r="H23" s="34" t="s">
        <v>208</v>
      </c>
      <c r="I23" s="25">
        <v>0.25923396969739759</v>
      </c>
      <c r="J23" s="25">
        <v>-0.39175354783200844</v>
      </c>
      <c r="K23" s="19">
        <v>-6.8675377953006225E-2</v>
      </c>
      <c r="L23" s="25">
        <v>-0.43826626413226449</v>
      </c>
      <c r="M23" s="19">
        <v>-2.321398151117424E-2</v>
      </c>
      <c r="N23" s="19">
        <v>-9.6748844747010284E-3</v>
      </c>
      <c r="O23" s="25">
        <v>-0.46818439240197685</v>
      </c>
      <c r="P23" s="25">
        <v>-2.3832638070610892E-2</v>
      </c>
      <c r="R23" t="s">
        <v>189</v>
      </c>
      <c r="S23" s="9">
        <v>8.2818874551420243E-2</v>
      </c>
      <c r="T23" s="20">
        <v>8.2818874551420243E-2</v>
      </c>
      <c r="U23" s="19">
        <f t="shared" si="2"/>
        <v>0</v>
      </c>
      <c r="V23" s="39">
        <f>Table9[[#This Row],[Var]]</f>
        <v>0</v>
      </c>
    </row>
    <row r="24" spans="1:30" x14ac:dyDescent="0.3">
      <c r="A24" t="s">
        <v>136</v>
      </c>
      <c r="B24" t="s">
        <v>190</v>
      </c>
      <c r="C24" s="14">
        <v>0</v>
      </c>
      <c r="D24" s="14">
        <v>0</v>
      </c>
      <c r="E24" s="14">
        <v>4.7299999999999995E-2</v>
      </c>
      <c r="F24" s="14">
        <v>1.9487281434692333E-2</v>
      </c>
      <c r="G24" s="11">
        <v>-1.9487281434692333E-2</v>
      </c>
      <c r="H24" s="34" t="s">
        <v>209</v>
      </c>
      <c r="I24" s="25">
        <v>-0.22745290831086901</v>
      </c>
      <c r="J24" s="25">
        <v>-0.25878248333198856</v>
      </c>
      <c r="K24" s="19">
        <v>-4.5365217363807567E-2</v>
      </c>
      <c r="L24" s="25">
        <v>-0.28950760706681711</v>
      </c>
      <c r="M24" s="19">
        <v>-1.5334568931742301E-2</v>
      </c>
      <c r="N24" s="19">
        <v>-6.3909839340800688E-3</v>
      </c>
      <c r="O24" s="25">
        <v>-0.30927076574943141</v>
      </c>
      <c r="P24" s="25">
        <v>-1.57432378044727E-2</v>
      </c>
    </row>
    <row r="25" spans="1:30" x14ac:dyDescent="0.3">
      <c r="A25" t="s">
        <v>135</v>
      </c>
      <c r="B25" t="s">
        <v>191</v>
      </c>
      <c r="C25" s="14">
        <v>0</v>
      </c>
      <c r="D25" s="14">
        <v>0</v>
      </c>
      <c r="E25" s="14">
        <v>3.7839999999999999E-2</v>
      </c>
      <c r="F25" s="14">
        <v>1.9970115624973001E-2</v>
      </c>
      <c r="G25" s="11">
        <v>-1.9970115624973001E-2</v>
      </c>
      <c r="H25" s="34" t="s">
        <v>207</v>
      </c>
      <c r="I25" s="25">
        <v>-8.8082130152862953E-2</v>
      </c>
      <c r="J25" s="25">
        <v>-0.26519430794781113</v>
      </c>
      <c r="K25" s="19">
        <v>-4.6489226275269482E-2</v>
      </c>
      <c r="L25" s="25">
        <v>-0.29668070463338425</v>
      </c>
      <c r="M25" s="19">
        <v>-1.5714511829281606E-2</v>
      </c>
      <c r="N25" s="19">
        <v>-6.5493326274701493E-3</v>
      </c>
      <c r="O25" s="25">
        <v>-0.31693353288596332</v>
      </c>
      <c r="P25" s="25">
        <v>-1.6133306244916434E-2</v>
      </c>
    </row>
    <row r="26" spans="1:30" x14ac:dyDescent="0.3">
      <c r="A26" t="s">
        <v>146</v>
      </c>
      <c r="B26" t="s">
        <v>192</v>
      </c>
      <c r="C26" s="14">
        <v>5.6759999999999991E-2</v>
      </c>
      <c r="D26" s="14">
        <v>0</v>
      </c>
      <c r="E26" s="14">
        <v>5.6759999999999991E-2</v>
      </c>
      <c r="F26" s="14">
        <v>8.0516510849863356E-3</v>
      </c>
      <c r="G26" s="11">
        <v>4.8708348915013654E-2</v>
      </c>
      <c r="H26" s="34" t="s">
        <v>208</v>
      </c>
      <c r="I26" s="25">
        <v>15.430690168545592</v>
      </c>
      <c r="J26" s="25">
        <v>0.61520993214248043</v>
      </c>
      <c r="K26" s="19">
        <v>0.25336680933822786</v>
      </c>
      <c r="L26" s="25">
        <v>2.005322095652347</v>
      </c>
      <c r="M26" s="19">
        <v>2.7347990611123935E-2</v>
      </c>
      <c r="N26" s="19">
        <v>8.3741555489524923E-3</v>
      </c>
      <c r="O26" s="25">
        <v>1.7516925971028181</v>
      </c>
      <c r="P26" s="25">
        <v>1.0180222086297863</v>
      </c>
    </row>
    <row r="27" spans="1:30" x14ac:dyDescent="0.3">
      <c r="A27" t="s">
        <v>134</v>
      </c>
      <c r="B27" t="s">
        <v>193</v>
      </c>
      <c r="C27" s="14">
        <v>5.6759999999999991E-2</v>
      </c>
      <c r="D27" s="14">
        <v>0</v>
      </c>
      <c r="E27" s="14">
        <v>5.6759999999999991E-2</v>
      </c>
      <c r="F27" s="14">
        <v>2.1495637878848534E-2</v>
      </c>
      <c r="G27" s="11">
        <v>3.5264362121151457E-2</v>
      </c>
      <c r="H27" s="34" t="s">
        <v>208</v>
      </c>
      <c r="I27" s="25">
        <v>1.8795820532585363</v>
      </c>
      <c r="J27" s="25">
        <v>0.43667973027427681</v>
      </c>
      <c r="K27" s="19">
        <v>0.22207001788049488</v>
      </c>
      <c r="L27" s="25">
        <v>1.8055950860552081</v>
      </c>
      <c r="M27" s="19">
        <v>1.6768898658313127E-2</v>
      </c>
      <c r="N27" s="19">
        <v>3.9651104034044912E-3</v>
      </c>
      <c r="O27" s="25">
        <v>1.5383312770850857</v>
      </c>
      <c r="P27" s="25">
        <v>1.0071611820753501</v>
      </c>
    </row>
    <row r="28" spans="1:30" x14ac:dyDescent="0.3">
      <c r="A28" t="s">
        <v>129</v>
      </c>
      <c r="B28" t="s">
        <v>194</v>
      </c>
      <c r="C28" s="14">
        <v>0</v>
      </c>
      <c r="D28" s="14">
        <v>0</v>
      </c>
      <c r="E28" s="14">
        <v>3.7839999999999999E-2</v>
      </c>
      <c r="F28" s="14">
        <v>2.9849165379130942E-2</v>
      </c>
      <c r="G28" s="11">
        <v>-2.9849165379130942E-2</v>
      </c>
      <c r="H28" s="34" t="s">
        <v>207</v>
      </c>
      <c r="I28" s="25">
        <v>-0.7556462938830576</v>
      </c>
      <c r="J28" s="25">
        <v>-0.39638372176671338</v>
      </c>
      <c r="K28" s="19">
        <v>-6.9487059038509422E-2</v>
      </c>
      <c r="L28" s="25">
        <v>-0.44344617646203333</v>
      </c>
      <c r="M28" s="19">
        <v>-2.3488349855018447E-2</v>
      </c>
      <c r="N28" s="19">
        <v>-9.78923289136234E-3</v>
      </c>
      <c r="O28" s="25">
        <v>-0.47371791004931374</v>
      </c>
      <c r="P28" s="25">
        <v>-2.4114318377529562E-2</v>
      </c>
    </row>
    <row r="29" spans="1:30" x14ac:dyDescent="0.3">
      <c r="A29" t="s">
        <v>147</v>
      </c>
      <c r="B29" t="s">
        <v>195</v>
      </c>
      <c r="C29" s="14">
        <v>5.6759999999999991E-2</v>
      </c>
      <c r="D29" s="14">
        <v>0</v>
      </c>
      <c r="E29" s="14">
        <v>5.6759999999999991E-2</v>
      </c>
      <c r="F29" s="14">
        <v>7.1451985282953556E-3</v>
      </c>
      <c r="G29" s="11">
        <v>4.9614801471704634E-2</v>
      </c>
      <c r="H29" s="34" t="s">
        <v>208</v>
      </c>
      <c r="I29" s="25">
        <v>1.3923085565054543</v>
      </c>
      <c r="J29" s="25">
        <v>0.62724722140877698</v>
      </c>
      <c r="K29" s="19">
        <v>0.2554769762900459</v>
      </c>
      <c r="L29" s="25">
        <v>2.0187885666676433</v>
      </c>
      <c r="M29" s="19">
        <v>2.806127939183535E-2</v>
      </c>
      <c r="N29" s="19">
        <v>8.6714327113023223E-3</v>
      </c>
      <c r="O29" s="25">
        <v>1.7660783531285034</v>
      </c>
      <c r="P29" s="25">
        <v>1.0187545066779404</v>
      </c>
    </row>
    <row r="30" spans="1:30" x14ac:dyDescent="0.3">
      <c r="A30" t="s">
        <v>133</v>
      </c>
      <c r="B30" t="s">
        <v>196</v>
      </c>
      <c r="C30" s="14">
        <v>0</v>
      </c>
      <c r="D30" s="14">
        <v>0</v>
      </c>
      <c r="E30" s="14">
        <v>4.7299999999999995E-2</v>
      </c>
      <c r="F30" s="14">
        <v>2.2513068056004507E-2</v>
      </c>
      <c r="G30" s="11">
        <v>-2.2513068056004507E-2</v>
      </c>
      <c r="H30" s="34" t="s">
        <v>209</v>
      </c>
      <c r="I30" s="25">
        <v>0.22579374562310275</v>
      </c>
      <c r="J30" s="25">
        <v>-0.29896359215006602</v>
      </c>
      <c r="K30" s="19">
        <v>-5.2409066360002601E-2</v>
      </c>
      <c r="L30" s="25">
        <v>-0.33445940022311615</v>
      </c>
      <c r="M30" s="19">
        <v>-1.7715564642855341E-2</v>
      </c>
      <c r="N30" s="19">
        <v>-7.3833108396860192E-3</v>
      </c>
      <c r="O30" s="25">
        <v>-0.35729118093682954</v>
      </c>
      <c r="P30" s="25">
        <v>-1.8187687456649729E-2</v>
      </c>
    </row>
    <row r="31" spans="1:30" x14ac:dyDescent="0.3">
      <c r="A31" t="s">
        <v>140</v>
      </c>
      <c r="B31" t="s">
        <v>197</v>
      </c>
      <c r="C31" s="14">
        <v>0</v>
      </c>
      <c r="D31" s="14">
        <v>0</v>
      </c>
      <c r="E31" s="14">
        <v>4.7299999999999995E-2</v>
      </c>
      <c r="F31" s="14">
        <v>1.5190637818575613E-2</v>
      </c>
      <c r="G31" s="11">
        <v>-1.5190637818575613E-2</v>
      </c>
      <c r="H31" s="34" t="s">
        <v>209</v>
      </c>
      <c r="I31" s="25">
        <v>-0.29802452486822234</v>
      </c>
      <c r="J31" s="25">
        <v>-0.20172495539010948</v>
      </c>
      <c r="K31" s="19">
        <v>-3.5362889833762914E-2</v>
      </c>
      <c r="L31" s="25">
        <v>-0.22567566540324627</v>
      </c>
      <c r="M31" s="19">
        <v>-1.1953534079483415E-2</v>
      </c>
      <c r="N31" s="19">
        <v>-4.9818709999288622E-3</v>
      </c>
      <c r="O31" s="25">
        <v>-0.24108135381107998</v>
      </c>
      <c r="P31" s="25">
        <v>-1.2272097797782332E-2</v>
      </c>
    </row>
    <row r="32" spans="1:30" x14ac:dyDescent="0.3">
      <c r="A32" t="s">
        <v>142</v>
      </c>
      <c r="B32" t="s">
        <v>198</v>
      </c>
      <c r="C32" s="14">
        <v>5.6759999999999991E-2</v>
      </c>
      <c r="D32" s="14">
        <v>0</v>
      </c>
      <c r="E32" s="14">
        <v>5.6759999999999991E-2</v>
      </c>
      <c r="F32" s="14">
        <v>1.0776806051003559E-2</v>
      </c>
      <c r="G32" s="11">
        <v>4.5983193948996429E-2</v>
      </c>
      <c r="H32" s="34" t="s">
        <v>208</v>
      </c>
      <c r="I32" s="25">
        <v>2.9321421332524182</v>
      </c>
      <c r="J32" s="25">
        <v>0.57902107881607634</v>
      </c>
      <c r="K32" s="19">
        <v>0.24702281272701543</v>
      </c>
      <c r="L32" s="25">
        <v>1.9648365566231132</v>
      </c>
      <c r="M32" s="19">
        <v>2.5203562368728064E-2</v>
      </c>
      <c r="N32" s="19">
        <v>7.480422800027909E-3</v>
      </c>
      <c r="O32" s="25">
        <v>1.7084433236754022</v>
      </c>
      <c r="P32" s="25">
        <v>1.0158206310096431</v>
      </c>
    </row>
    <row r="33" spans="1:30" x14ac:dyDescent="0.3">
      <c r="A33" t="s">
        <v>124</v>
      </c>
      <c r="B33" t="s">
        <v>199</v>
      </c>
      <c r="C33" s="14">
        <v>0</v>
      </c>
      <c r="D33" s="14">
        <v>0</v>
      </c>
      <c r="E33" s="14">
        <v>3.7839999999999999E-2</v>
      </c>
      <c r="F33" s="14">
        <v>4.1653753966609405E-2</v>
      </c>
      <c r="G33" s="11">
        <v>-4.1653753966609405E-2</v>
      </c>
      <c r="H33" s="34" t="s">
        <v>207</v>
      </c>
      <c r="I33" s="25">
        <v>0.12563546149223578</v>
      </c>
      <c r="J33" s="25">
        <v>-0.55314344013059802</v>
      </c>
      <c r="K33" s="19">
        <v>-9.6967430220911741E-2</v>
      </c>
      <c r="L33" s="25">
        <v>-0.61881790318657759</v>
      </c>
      <c r="M33" s="19">
        <v>-3.2777397073441038E-2</v>
      </c>
      <c r="N33" s="19">
        <v>-1.3660626459717756E-2</v>
      </c>
      <c r="O33" s="25">
        <v>-0.6610613403806006</v>
      </c>
      <c r="P33" s="25">
        <v>-3.3650920285776806E-2</v>
      </c>
    </row>
    <row r="34" spans="1:30" x14ac:dyDescent="0.3">
      <c r="A34" t="s">
        <v>149</v>
      </c>
      <c r="B34" t="s">
        <v>200</v>
      </c>
      <c r="C34" s="14">
        <v>0</v>
      </c>
      <c r="D34" s="14">
        <v>0</v>
      </c>
      <c r="E34" s="14">
        <v>3.7839999999999999E-2</v>
      </c>
      <c r="F34" s="14">
        <v>3.4208336386207282E-3</v>
      </c>
      <c r="G34" s="11">
        <v>-3.4208336386207282E-3</v>
      </c>
      <c r="H34" s="34" t="s">
        <v>207</v>
      </c>
      <c r="I34" s="25">
        <v>0.1538322363895053</v>
      </c>
      <c r="J34" s="25">
        <v>-4.5427158582104749E-2</v>
      </c>
      <c r="K34" s="19">
        <v>-7.9634946568371435E-3</v>
      </c>
      <c r="L34" s="25">
        <v>-5.0820703965801572E-2</v>
      </c>
      <c r="M34" s="19">
        <v>-2.6918587598404324E-3</v>
      </c>
      <c r="N34" s="19">
        <v>-1.1218852100460211E-3</v>
      </c>
      <c r="O34" s="25">
        <v>-5.4289965609784892E-2</v>
      </c>
      <c r="P34" s="25">
        <v>-2.7635972540772215E-3</v>
      </c>
    </row>
    <row r="35" spans="1:30" x14ac:dyDescent="0.3">
      <c r="A35" t="s">
        <v>141</v>
      </c>
      <c r="B35" t="s">
        <v>201</v>
      </c>
      <c r="C35" s="14">
        <v>0</v>
      </c>
      <c r="D35" s="14">
        <v>0</v>
      </c>
      <c r="E35" s="14">
        <v>4.7299999999999995E-2</v>
      </c>
      <c r="F35" s="14">
        <v>1.1970639571627356E-2</v>
      </c>
      <c r="G35" s="11">
        <v>-1.1970639571627356E-2</v>
      </c>
      <c r="H35" s="34" t="s">
        <v>209</v>
      </c>
      <c r="I35" s="25">
        <v>3.9150128282849944E-2</v>
      </c>
      <c r="J35" s="25">
        <v>-0.15896480203252156</v>
      </c>
      <c r="K35" s="19">
        <v>-2.7866927871421952E-2</v>
      </c>
      <c r="L35" s="25">
        <v>-0.17783861895028352</v>
      </c>
      <c r="M35" s="19">
        <v>-9.4197129693713993E-3</v>
      </c>
      <c r="N35" s="19">
        <v>-3.9258510962302123E-3</v>
      </c>
      <c r="O35" s="25">
        <v>-0.18997872428920912</v>
      </c>
      <c r="P35" s="25">
        <v>-9.6707499237045861E-3</v>
      </c>
      <c r="T35"/>
      <c r="U35" s="20"/>
    </row>
    <row r="36" spans="1:30" x14ac:dyDescent="0.3">
      <c r="A36" t="s">
        <v>127</v>
      </c>
      <c r="B36" t="s">
        <v>202</v>
      </c>
      <c r="C36" s="14">
        <v>5.6759999999999991E-2</v>
      </c>
      <c r="D36" s="14">
        <v>0</v>
      </c>
      <c r="E36" s="14">
        <v>5.6759999999999991E-2</v>
      </c>
      <c r="F36" s="14">
        <v>3.1150663689414732E-2</v>
      </c>
      <c r="G36" s="11">
        <v>2.5609336310585259E-2</v>
      </c>
      <c r="H36" s="34" t="s">
        <v>208</v>
      </c>
      <c r="I36" s="25">
        <v>1.1031956170043944</v>
      </c>
      <c r="J36" s="25">
        <v>0.30846525539915609</v>
      </c>
      <c r="K36" s="19">
        <v>0.19959369936385704</v>
      </c>
      <c r="L36" s="25">
        <v>1.662157766285751</v>
      </c>
      <c r="M36" s="19">
        <v>9.1713453861413802E-3</v>
      </c>
      <c r="N36" s="19">
        <v>7.9868028613805028E-4</v>
      </c>
      <c r="O36" s="25">
        <v>1.3851022473832588</v>
      </c>
      <c r="P36" s="25">
        <v>0.99936115271499693</v>
      </c>
      <c r="T36"/>
      <c r="U36" s="20"/>
    </row>
    <row r="37" spans="1:30" x14ac:dyDescent="0.3">
      <c r="A37" t="s">
        <v>126</v>
      </c>
      <c r="B37" t="s">
        <v>203</v>
      </c>
      <c r="C37" s="14">
        <v>5.6759999999999991E-2</v>
      </c>
      <c r="D37" s="14">
        <v>0</v>
      </c>
      <c r="E37" s="14">
        <v>5.6759999999999991E-2</v>
      </c>
      <c r="F37" s="14">
        <v>3.3465449716668046E-2</v>
      </c>
      <c r="G37" s="11">
        <v>2.3294550283331945E-2</v>
      </c>
      <c r="H37" s="34" t="s">
        <v>208</v>
      </c>
      <c r="I37" s="25">
        <v>1.2549483597850981</v>
      </c>
      <c r="J37" s="25">
        <v>0.27772592018083353</v>
      </c>
      <c r="K37" s="19">
        <v>0.19420501692351905</v>
      </c>
      <c r="L37" s="25">
        <v>1.6277687641118108</v>
      </c>
      <c r="M37" s="19">
        <v>7.3498370338292186E-3</v>
      </c>
      <c r="N37" s="19">
        <v>3.9530767997860913E-5</v>
      </c>
      <c r="O37" s="25">
        <v>1.3483656892546201</v>
      </c>
      <c r="P37" s="25">
        <v>0.99749110085498516</v>
      </c>
      <c r="T37"/>
      <c r="U37" s="20"/>
    </row>
    <row r="38" spans="1:30" x14ac:dyDescent="0.3">
      <c r="A38" t="s">
        <v>128</v>
      </c>
      <c r="B38" t="s">
        <v>204</v>
      </c>
      <c r="C38" s="14">
        <v>0</v>
      </c>
      <c r="D38" s="14">
        <v>0</v>
      </c>
      <c r="E38" s="14">
        <v>5.6759999999999991E-2</v>
      </c>
      <c r="F38" s="14">
        <v>3.0151039266995538E-2</v>
      </c>
      <c r="G38" s="11">
        <v>-3.0151039266995538E-2</v>
      </c>
      <c r="H38" s="34" t="s">
        <v>208</v>
      </c>
      <c r="I38" s="25">
        <v>-0.18454811718891109</v>
      </c>
      <c r="J38" s="25">
        <v>-0.40039247355779745</v>
      </c>
      <c r="K38" s="19">
        <v>-7.0189803266088299E-2</v>
      </c>
      <c r="L38" s="25">
        <v>-0.44793088548645621</v>
      </c>
      <c r="M38" s="19">
        <v>-2.3725894838276688E-2</v>
      </c>
      <c r="N38" s="19">
        <v>-9.8882344465010836E-3</v>
      </c>
      <c r="O38" s="25">
        <v>-0.47850876652524249</v>
      </c>
      <c r="P38" s="25">
        <v>-2.4358193975033502E-2</v>
      </c>
      <c r="T38"/>
      <c r="U38" s="20"/>
    </row>
    <row r="39" spans="1:30" x14ac:dyDescent="0.3">
      <c r="A39" t="s">
        <v>148</v>
      </c>
      <c r="B39" t="s">
        <v>205</v>
      </c>
      <c r="C39" s="14">
        <v>3.7839999999999999E-2</v>
      </c>
      <c r="D39" s="14">
        <v>0</v>
      </c>
      <c r="E39" s="14">
        <v>3.7839999999999999E-2</v>
      </c>
      <c r="F39" s="14">
        <v>3.9044958786381796E-3</v>
      </c>
      <c r="G39" s="11">
        <v>3.3935504121361822E-2</v>
      </c>
      <c r="H39" s="34" t="s">
        <v>207</v>
      </c>
      <c r="I39" s="25">
        <v>0.54488792506925565</v>
      </c>
      <c r="J39" s="25">
        <v>0.42957155361066907</v>
      </c>
      <c r="K39" s="19">
        <v>0.17231761416377295</v>
      </c>
      <c r="L39" s="25">
        <v>1.3586201006329153</v>
      </c>
      <c r="M39" s="19">
        <v>1.9383444133247163E-2</v>
      </c>
      <c r="N39" s="19">
        <v>6.0626600186935034E-3</v>
      </c>
      <c r="O39" s="25">
        <v>1.1910177549976793</v>
      </c>
      <c r="P39" s="25">
        <v>0.67986360916134903</v>
      </c>
      <c r="T39"/>
      <c r="U39" s="20"/>
    </row>
    <row r="40" spans="1:30" x14ac:dyDescent="0.3">
      <c r="A40" t="s">
        <v>144</v>
      </c>
      <c r="B40" t="s">
        <v>206</v>
      </c>
      <c r="C40" s="14">
        <v>0</v>
      </c>
      <c r="D40" s="14">
        <v>0</v>
      </c>
      <c r="E40" s="14">
        <v>5.6759999999999991E-2</v>
      </c>
      <c r="F40" s="14">
        <v>9.3219103422471934E-3</v>
      </c>
      <c r="G40" s="11">
        <v>-9.3219103422471934E-3</v>
      </c>
      <c r="H40" s="34" t="s">
        <v>208</v>
      </c>
      <c r="I40" s="25">
        <v>-0.11891917746956104</v>
      </c>
      <c r="J40" s="25">
        <v>-0.12379084870557076</v>
      </c>
      <c r="K40" s="19">
        <v>-2.1700845771597303E-2</v>
      </c>
      <c r="L40" s="25">
        <v>-0.13848847852481416</v>
      </c>
      <c r="M40" s="19">
        <v>-7.335424245694327E-3</v>
      </c>
      <c r="N40" s="19">
        <v>-3.0571826774244584E-3</v>
      </c>
      <c r="O40" s="25">
        <v>-0.14794235714489495</v>
      </c>
      <c r="P40" s="25">
        <v>-7.530914550692846E-3</v>
      </c>
      <c r="T40"/>
      <c r="U40" s="20"/>
    </row>
    <row r="41" spans="1:30" x14ac:dyDescent="0.3">
      <c r="C41" s="17">
        <f>SUBTOTAL(109,UI_Table[Weight])</f>
        <v>0.91718112031951804</v>
      </c>
      <c r="D41" s="17">
        <f>SUBTOTAL(109,UI_Table[Min])</f>
        <v>0.254</v>
      </c>
      <c r="E41" s="20">
        <f>SUBTOTAL(109,UI_Table[Max])</f>
        <v>1.6540799999999996</v>
      </c>
      <c r="F41" s="17">
        <f>SUBTOTAL(109,UI_Table[Mix])</f>
        <v>0.91718112544857999</v>
      </c>
      <c r="G41" s="17">
        <f>SUBTOTAL(109,UI_Table[Adjust])</f>
        <v>-5.1290618714033842E-9</v>
      </c>
      <c r="H41" s="17"/>
      <c r="I41" s="22">
        <f>SUBTOTAL(109,UI_Table[ExpR])</f>
        <v>26.515509167093853</v>
      </c>
      <c r="J41" s="22">
        <f>SUBTOTAL(109,UI_Table[Risk])</f>
        <v>-0.51087141456536445</v>
      </c>
      <c r="K41" s="40">
        <f>SUBTOTAL(109,UI_Table[Sharpe])</f>
        <v>2.261874423487392</v>
      </c>
      <c r="L41" s="22">
        <f>SUBTOTAL(109,UI_Table[Alpha])</f>
        <v>20.710897847756996</v>
      </c>
      <c r="M41" s="40">
        <f>SUBTOTAL(109,UI_Table[Beta])</f>
        <v>-0.17743604510020025</v>
      </c>
      <c r="N41" s="40">
        <f>SUBTOTAL(109,UI_Table[Correl])</f>
        <v>-0.12280907322624254</v>
      </c>
      <c r="O41" s="22">
        <f>SUBTOTAL(109,UI_Table[ActR])</f>
        <v>15.814297927043441</v>
      </c>
      <c r="P41" s="22">
        <f>SUBTOTAL(109,UI_Table[vs Bmk])</f>
        <v>15.814297927043448</v>
      </c>
      <c r="R41" s="25"/>
      <c r="S41" s="25"/>
      <c r="T41" s="25"/>
      <c r="U41"/>
    </row>
    <row r="42" spans="1:30" x14ac:dyDescent="0.3">
      <c r="C42" s="14"/>
      <c r="D42" s="14"/>
      <c r="E42" s="14"/>
      <c r="F42" s="14"/>
      <c r="G42" s="11"/>
      <c r="H42" s="34"/>
      <c r="I42" s="25"/>
      <c r="J42" s="25"/>
      <c r="K42" s="19"/>
      <c r="L42" s="25"/>
      <c r="M42" s="19"/>
      <c r="N42" s="19"/>
      <c r="O42" s="25"/>
      <c r="P42" s="25"/>
      <c r="R42" s="25"/>
      <c r="S42" s="25"/>
      <c r="T42" s="25"/>
      <c r="U42"/>
    </row>
    <row r="43" spans="1:30" x14ac:dyDescent="0.3">
      <c r="C43" s="14"/>
      <c r="D43" s="14"/>
      <c r="E43" s="14"/>
      <c r="F43" s="14"/>
      <c r="G43" s="11"/>
      <c r="H43" s="34"/>
      <c r="I43" s="25"/>
      <c r="J43" s="25"/>
      <c r="K43" s="19"/>
      <c r="L43" s="25"/>
      <c r="M43" s="19"/>
      <c r="N43" s="19"/>
      <c r="O43" s="25"/>
      <c r="P43" s="25"/>
      <c r="R43" s="25"/>
      <c r="S43" s="25"/>
      <c r="T43" s="25"/>
      <c r="U43" s="25"/>
    </row>
    <row r="44" spans="1:30" x14ac:dyDescent="0.3">
      <c r="C44" s="14"/>
      <c r="D44" s="14"/>
      <c r="E44" s="14"/>
      <c r="F44" s="14"/>
      <c r="G44" s="11"/>
      <c r="H44" s="34"/>
      <c r="I44" s="25"/>
      <c r="J44" s="25"/>
      <c r="K44" s="19"/>
      <c r="L44" s="25"/>
      <c r="M44" s="19"/>
      <c r="N44" s="19"/>
      <c r="O44" s="25"/>
      <c r="P44" s="25"/>
      <c r="Q44" s="25"/>
      <c r="R44" s="25"/>
      <c r="S44" s="25"/>
      <c r="T44" s="25"/>
      <c r="U44" s="25"/>
      <c r="V44" s="9"/>
      <c r="W44" s="21"/>
      <c r="Y44"/>
      <c r="Z44" s="22"/>
      <c r="AB44"/>
      <c r="AD44" s="23"/>
    </row>
    <row r="45" spans="1:30" x14ac:dyDescent="0.3">
      <c r="C45" s="14"/>
      <c r="D45" s="14"/>
      <c r="E45" s="14"/>
      <c r="F45" s="14"/>
      <c r="G45" s="11"/>
      <c r="H45" s="34"/>
      <c r="I45" s="25"/>
      <c r="J45" s="25"/>
      <c r="K45" s="19"/>
      <c r="L45" s="25"/>
      <c r="M45" s="19"/>
      <c r="N45" s="19"/>
      <c r="O45" s="25"/>
      <c r="P45" s="25"/>
      <c r="Q45" s="25"/>
      <c r="R45" s="25"/>
      <c r="S45" s="25"/>
      <c r="T45" s="25"/>
      <c r="U45" s="25"/>
      <c r="V45" s="9"/>
      <c r="W45" s="21"/>
      <c r="Y45"/>
      <c r="Z45" s="22"/>
      <c r="AB45"/>
      <c r="AD45" s="23"/>
    </row>
    <row r="46" spans="1:30" x14ac:dyDescent="0.3">
      <c r="C46" s="14"/>
      <c r="D46" s="14"/>
      <c r="E46" s="14"/>
      <c r="F46" s="14"/>
      <c r="G46" s="11"/>
      <c r="H46" s="34"/>
      <c r="I46" s="41"/>
      <c r="J46" s="25"/>
      <c r="K46" s="19"/>
      <c r="L46" s="25"/>
      <c r="M46" s="19"/>
      <c r="N46" s="19"/>
      <c r="O46" s="25"/>
      <c r="P46" s="25"/>
      <c r="Q46" s="25"/>
      <c r="R46" s="25"/>
      <c r="S46" s="25"/>
      <c r="T46" s="25"/>
      <c r="U46" s="25"/>
      <c r="V46" s="9"/>
      <c r="W46" s="21"/>
      <c r="Y46"/>
      <c r="Z46" s="22"/>
      <c r="AB46"/>
      <c r="AD46" s="23"/>
    </row>
    <row r="47" spans="1:30" x14ac:dyDescent="0.3">
      <c r="C47" s="14"/>
      <c r="D47" s="14"/>
      <c r="E47" s="14"/>
      <c r="F47" s="14"/>
      <c r="G47" s="11"/>
      <c r="H47" s="34"/>
      <c r="I47" s="41"/>
      <c r="J47" s="25"/>
      <c r="K47" s="19"/>
      <c r="L47" s="25"/>
      <c r="M47" s="19"/>
      <c r="N47" s="19"/>
      <c r="O47" s="25"/>
      <c r="P47" s="25"/>
      <c r="Q47" s="25"/>
      <c r="R47" s="25"/>
      <c r="S47" s="25"/>
      <c r="T47" s="25"/>
      <c r="U47" s="25"/>
      <c r="V47" s="9"/>
      <c r="W47" s="21"/>
      <c r="Y47"/>
      <c r="Z47" s="22"/>
      <c r="AB47"/>
      <c r="AD47" s="23"/>
    </row>
    <row r="48" spans="1:30" x14ac:dyDescent="0.3">
      <c r="C48" s="14"/>
      <c r="D48" s="14"/>
      <c r="E48" s="14"/>
      <c r="F48" s="14"/>
      <c r="G48" s="11"/>
      <c r="H48" s="34"/>
      <c r="I48" s="41"/>
      <c r="J48" s="25"/>
      <c r="K48" s="19"/>
      <c r="L48" s="25"/>
      <c r="M48" s="19"/>
      <c r="N48" s="19"/>
      <c r="O48" s="25"/>
      <c r="P48" s="25"/>
      <c r="Q48" s="25"/>
      <c r="R48" s="25"/>
      <c r="S48" s="25"/>
      <c r="T48" s="25"/>
      <c r="U48" s="25"/>
      <c r="V48" s="9"/>
      <c r="W48" s="21"/>
      <c r="Y48"/>
      <c r="Z48" s="22"/>
      <c r="AB48"/>
      <c r="AD48" s="23"/>
    </row>
    <row r="49" spans="3:34" x14ac:dyDescent="0.3">
      <c r="C49" s="14"/>
      <c r="D49" s="14"/>
      <c r="E49" s="14"/>
      <c r="F49" s="14"/>
      <c r="G49" s="11"/>
      <c r="H49" s="34"/>
      <c r="I49" s="25"/>
      <c r="J49" s="25"/>
      <c r="K49" s="19"/>
      <c r="L49" s="25"/>
      <c r="M49" s="19"/>
      <c r="N49" s="19"/>
      <c r="O49" s="25"/>
      <c r="P49" s="25"/>
      <c r="Q49" s="25"/>
      <c r="R49" s="25"/>
      <c r="S49" s="25"/>
      <c r="T49" s="25"/>
      <c r="U49" s="25"/>
      <c r="V49" s="9"/>
      <c r="W49" s="21"/>
      <c r="Y49"/>
      <c r="Z49" s="22"/>
      <c r="AB49"/>
      <c r="AD49" s="23"/>
    </row>
    <row r="50" spans="3:34" x14ac:dyDescent="0.3">
      <c r="C50" s="14"/>
      <c r="D50" s="14"/>
      <c r="E50" s="14"/>
      <c r="F50" s="14"/>
      <c r="G50" s="11"/>
      <c r="H50" s="34"/>
      <c r="I50" s="41"/>
      <c r="J50" s="25"/>
      <c r="K50" s="19"/>
      <c r="L50" s="25"/>
      <c r="M50" s="19"/>
      <c r="N50" s="19"/>
      <c r="O50" s="25"/>
      <c r="P50" s="25"/>
      <c r="Q50" s="25"/>
      <c r="R50" s="25"/>
      <c r="S50" s="25"/>
      <c r="T50" s="25"/>
      <c r="U50" s="25"/>
      <c r="V50"/>
      <c r="X50" s="20"/>
      <c r="Y50" s="9"/>
      <c r="Z50" s="21"/>
      <c r="AB50"/>
      <c r="AC50" s="22"/>
      <c r="AF50" s="23"/>
      <c r="AG50" s="23"/>
    </row>
    <row r="51" spans="3:34" x14ac:dyDescent="0.3">
      <c r="C51" s="14"/>
      <c r="D51" s="14"/>
      <c r="E51" s="14"/>
      <c r="F51" s="14"/>
      <c r="G51" s="11"/>
      <c r="H51" s="34"/>
      <c r="I51" s="41"/>
      <c r="J51" s="41"/>
      <c r="K51" s="39"/>
      <c r="L51" s="41"/>
      <c r="M51" s="19"/>
      <c r="N51" s="19"/>
      <c r="O51" s="25"/>
      <c r="P51" s="25"/>
      <c r="Q51" s="25"/>
      <c r="R51" s="25"/>
      <c r="S51" s="25"/>
      <c r="T51" s="25"/>
      <c r="U51" s="25"/>
      <c r="V51"/>
      <c r="X51" s="20"/>
      <c r="Y51"/>
      <c r="AB51"/>
      <c r="AC51" s="22"/>
      <c r="AF51" s="23"/>
      <c r="AG51" s="23"/>
    </row>
    <row r="52" spans="3:34" x14ac:dyDescent="0.3">
      <c r="C52" s="14"/>
      <c r="D52" s="14"/>
      <c r="E52" s="14"/>
      <c r="F52" s="14"/>
      <c r="G52" s="11"/>
      <c r="H52" s="34"/>
      <c r="I52" s="41"/>
      <c r="J52" s="41"/>
      <c r="K52" s="39"/>
      <c r="L52" s="41"/>
      <c r="M52" s="19"/>
      <c r="N52" s="19"/>
      <c r="O52" s="25"/>
      <c r="P52" s="25"/>
      <c r="Q52" s="25"/>
      <c r="R52" s="25"/>
      <c r="S52" s="25"/>
      <c r="T52" s="25"/>
      <c r="U52" s="25"/>
      <c r="V52"/>
      <c r="Y52" s="20"/>
      <c r="Z52" s="9"/>
      <c r="AA52" s="21"/>
      <c r="AB52"/>
      <c r="AC52"/>
      <c r="AH52" s="23"/>
    </row>
    <row r="53" spans="3:34" x14ac:dyDescent="0.3">
      <c r="C53" s="14"/>
      <c r="D53" s="14"/>
      <c r="E53" s="14"/>
      <c r="F53" s="14"/>
      <c r="G53" s="11"/>
      <c r="H53" s="34"/>
      <c r="I53" s="41"/>
      <c r="J53" s="41"/>
      <c r="K53" s="39"/>
      <c r="L53" s="41"/>
      <c r="M53" s="19"/>
      <c r="N53" s="19"/>
      <c r="O53" s="25"/>
      <c r="P53" s="25"/>
      <c r="Q53" s="25"/>
      <c r="R53" s="25"/>
      <c r="S53" s="25"/>
      <c r="T53" s="25"/>
      <c r="U53" s="25"/>
      <c r="V53"/>
      <c r="Y53"/>
      <c r="Z53" s="9"/>
      <c r="AA53" s="21"/>
      <c r="AB53"/>
      <c r="AC53"/>
      <c r="AD53" s="22"/>
      <c r="AG53" s="23"/>
    </row>
    <row r="54" spans="3:34" x14ac:dyDescent="0.3">
      <c r="C54" s="14"/>
      <c r="D54" s="14"/>
      <c r="E54" s="14"/>
      <c r="F54" s="14"/>
      <c r="G54" s="11"/>
      <c r="H54" s="34"/>
      <c r="I54" s="41"/>
      <c r="J54" s="41"/>
      <c r="K54" s="39"/>
      <c r="L54" s="41"/>
      <c r="M54" s="19"/>
      <c r="N54" s="19"/>
      <c r="O54" s="25"/>
      <c r="P54" s="25"/>
      <c r="Q54" s="25"/>
      <c r="R54" s="25"/>
      <c r="S54" s="25"/>
      <c r="T54" s="25"/>
      <c r="U54" s="25"/>
      <c r="V54"/>
      <c r="X54" s="22"/>
      <c r="Y54"/>
      <c r="AA54" s="23"/>
      <c r="AC54"/>
    </row>
    <row r="55" spans="3:34" x14ac:dyDescent="0.3">
      <c r="C55" s="14"/>
      <c r="D55" s="14"/>
      <c r="E55" s="14"/>
      <c r="F55" s="14"/>
      <c r="G55" s="11"/>
      <c r="H55" s="34"/>
      <c r="I55" s="41"/>
      <c r="J55" s="41"/>
      <c r="K55" s="39"/>
      <c r="L55" s="41"/>
      <c r="M55" s="19"/>
      <c r="N55" s="19"/>
      <c r="O55" s="25"/>
      <c r="P55" s="25"/>
      <c r="Q55" s="25"/>
      <c r="R55" s="25"/>
      <c r="S55" s="25"/>
      <c r="T55" s="25"/>
      <c r="U55" s="25"/>
      <c r="V55" s="25"/>
    </row>
    <row r="56" spans="3:34" x14ac:dyDescent="0.3">
      <c r="C56" s="14"/>
      <c r="D56" s="14"/>
      <c r="E56" s="14"/>
      <c r="F56" s="14"/>
      <c r="G56" s="11"/>
      <c r="H56" s="34"/>
      <c r="I56" s="41"/>
      <c r="J56" s="41"/>
      <c r="K56" s="39"/>
      <c r="L56" s="41"/>
      <c r="M56" s="19"/>
      <c r="N56" s="19"/>
      <c r="O56" s="25"/>
      <c r="P56" s="25"/>
      <c r="Q56" s="25"/>
      <c r="R56" s="25"/>
      <c r="S56" s="25"/>
      <c r="T56" s="25"/>
      <c r="U56" s="25"/>
    </row>
    <row r="57" spans="3:34" x14ac:dyDescent="0.3">
      <c r="C57" s="14"/>
      <c r="D57" s="14"/>
      <c r="E57" s="14"/>
      <c r="F57" s="14"/>
      <c r="G57" s="11"/>
      <c r="H57" s="34"/>
      <c r="I57" s="41"/>
      <c r="J57" s="41"/>
      <c r="K57" s="39"/>
      <c r="L57" s="41"/>
      <c r="M57" s="19"/>
      <c r="N57" s="19"/>
      <c r="O57" s="25"/>
      <c r="P57" s="25"/>
      <c r="Q57" s="25"/>
      <c r="R57" s="25"/>
      <c r="S57" s="25"/>
      <c r="T57" s="25"/>
      <c r="U57" s="25"/>
    </row>
    <row r="58" spans="3:34" x14ac:dyDescent="0.3">
      <c r="C58" s="14"/>
      <c r="D58" s="14"/>
      <c r="E58" s="14"/>
      <c r="F58" s="14"/>
      <c r="G58" s="11"/>
      <c r="H58" s="34"/>
      <c r="I58" s="41"/>
      <c r="J58" s="41"/>
      <c r="K58" s="39"/>
      <c r="L58" s="25"/>
      <c r="M58" s="19"/>
      <c r="N58" s="19"/>
      <c r="O58" s="25"/>
      <c r="P58" s="25"/>
      <c r="Q58" s="25"/>
      <c r="R58" s="25"/>
      <c r="S58" s="25"/>
      <c r="T58" s="25"/>
      <c r="U58" s="25"/>
    </row>
    <row r="59" spans="3:34" x14ac:dyDescent="0.3">
      <c r="C59" s="14"/>
      <c r="D59" s="14"/>
      <c r="E59" s="14"/>
      <c r="F59" s="14"/>
      <c r="G59" s="11"/>
      <c r="H59" s="34"/>
      <c r="I59" s="41"/>
      <c r="J59" s="41"/>
      <c r="K59" s="39"/>
      <c r="L59" s="25"/>
      <c r="M59" s="19"/>
      <c r="N59" s="19"/>
      <c r="O59" s="25"/>
      <c r="P59" s="25"/>
      <c r="Q59" s="25"/>
      <c r="R59" s="25"/>
      <c r="S59" s="25"/>
      <c r="T59" s="25"/>
      <c r="U59" s="25"/>
    </row>
    <row r="60" spans="3:34" x14ac:dyDescent="0.3">
      <c r="C60" s="14"/>
      <c r="D60" s="14"/>
      <c r="E60" s="14"/>
      <c r="F60" s="14"/>
      <c r="G60" s="11"/>
      <c r="H60" s="34"/>
      <c r="I60" s="41"/>
      <c r="J60" s="41"/>
      <c r="K60" s="39"/>
      <c r="L60" s="25"/>
      <c r="M60" s="19"/>
      <c r="N60" s="19"/>
      <c r="O60" s="25"/>
      <c r="P60" s="25"/>
      <c r="Q60" s="25"/>
      <c r="R60" s="25"/>
      <c r="S60" s="25"/>
      <c r="T60" s="25"/>
      <c r="U60" s="25"/>
    </row>
    <row r="61" spans="3:34" x14ac:dyDescent="0.3">
      <c r="C61" s="14"/>
      <c r="D61" s="14"/>
      <c r="E61" s="14"/>
      <c r="F61" s="14"/>
      <c r="G61" s="11"/>
      <c r="H61" s="34"/>
      <c r="I61" s="41"/>
      <c r="J61" s="41"/>
      <c r="K61" s="39"/>
      <c r="L61" s="25"/>
      <c r="M61" s="19"/>
      <c r="N61" s="19"/>
      <c r="O61" s="25"/>
      <c r="P61" s="25"/>
      <c r="Q61" s="25"/>
      <c r="R61" s="25"/>
      <c r="S61" s="25"/>
      <c r="T61" s="25"/>
      <c r="U61" s="25"/>
    </row>
    <row r="62" spans="3:34" x14ac:dyDescent="0.3">
      <c r="C62" s="14"/>
      <c r="D62" s="14"/>
      <c r="E62" s="14"/>
      <c r="F62" s="14"/>
      <c r="G62" s="11"/>
      <c r="H62" s="34"/>
      <c r="I62" s="41"/>
      <c r="J62" s="41"/>
      <c r="K62" s="39"/>
      <c r="L62" s="25"/>
      <c r="M62" s="19"/>
      <c r="N62" s="19"/>
      <c r="O62" s="25"/>
      <c r="P62" s="25"/>
      <c r="Q62" s="25"/>
      <c r="R62" s="25"/>
      <c r="S62" s="25"/>
      <c r="T62" s="25"/>
      <c r="U62" s="25"/>
    </row>
    <row r="63" spans="3:34" x14ac:dyDescent="0.3">
      <c r="C63" s="14"/>
      <c r="D63" s="14"/>
      <c r="E63" s="14"/>
      <c r="F63" s="14"/>
      <c r="G63" s="11"/>
      <c r="H63" s="34"/>
      <c r="I63" s="41"/>
      <c r="J63" s="41"/>
      <c r="K63" s="39"/>
      <c r="L63" s="25"/>
      <c r="M63" s="19"/>
      <c r="N63" s="19"/>
      <c r="O63" s="25"/>
      <c r="P63" s="25"/>
      <c r="Q63" s="25"/>
      <c r="R63" s="25"/>
    </row>
    <row r="64" spans="3:34" x14ac:dyDescent="0.3">
      <c r="C64" s="14"/>
      <c r="D64" s="14"/>
      <c r="E64" s="14"/>
      <c r="F64" s="14"/>
      <c r="G64" s="11"/>
      <c r="H64" s="34"/>
      <c r="I64" s="41"/>
      <c r="J64" s="41"/>
      <c r="K64" s="39"/>
      <c r="L64" s="25"/>
      <c r="M64" s="19"/>
      <c r="N64" s="19"/>
      <c r="O64" s="25"/>
      <c r="P64" s="25"/>
      <c r="Q64" s="25"/>
    </row>
    <row r="65" spans="3:17" x14ac:dyDescent="0.3">
      <c r="C65" s="14"/>
      <c r="D65" s="14"/>
      <c r="E65" s="14"/>
      <c r="F65" s="14"/>
      <c r="G65" s="11"/>
      <c r="H65" s="34"/>
      <c r="I65" s="41"/>
      <c r="J65" s="41"/>
      <c r="K65" s="39"/>
      <c r="L65" s="25"/>
      <c r="M65" s="19"/>
      <c r="N65" s="19"/>
      <c r="O65" s="25"/>
      <c r="P65" s="25"/>
      <c r="Q65" s="25"/>
    </row>
    <row r="66" spans="3:17" x14ac:dyDescent="0.3">
      <c r="C66" s="14"/>
      <c r="D66" s="14"/>
      <c r="E66" s="14"/>
      <c r="F66" s="14"/>
      <c r="G66" s="11"/>
      <c r="H66" s="34"/>
      <c r="I66" s="41"/>
      <c r="J66" s="41"/>
      <c r="K66" s="39"/>
      <c r="L66" s="25"/>
      <c r="M66" s="19"/>
      <c r="N66" s="19"/>
      <c r="O66" s="25"/>
      <c r="P66" s="25"/>
      <c r="Q66" s="25"/>
    </row>
    <row r="67" spans="3:17" x14ac:dyDescent="0.3">
      <c r="C67" s="14"/>
      <c r="D67" s="14"/>
      <c r="E67" s="14"/>
      <c r="F67" s="14"/>
      <c r="G67" s="11"/>
      <c r="H67" s="34"/>
      <c r="I67" s="41"/>
      <c r="J67" s="41"/>
      <c r="K67" s="39"/>
      <c r="L67" s="25"/>
      <c r="M67" s="19"/>
      <c r="N67" s="19"/>
      <c r="O67" s="25"/>
      <c r="P67" s="25"/>
      <c r="Q67" s="25"/>
    </row>
    <row r="68" spans="3:17" x14ac:dyDescent="0.3">
      <c r="C68" s="14"/>
      <c r="D68" s="14"/>
      <c r="E68" s="14"/>
      <c r="F68" s="14"/>
      <c r="G68" s="11"/>
      <c r="H68" s="34"/>
      <c r="I68" s="41"/>
      <c r="J68" s="41"/>
      <c r="K68" s="39"/>
      <c r="L68" s="25"/>
      <c r="M68" s="19"/>
      <c r="N68" s="19"/>
      <c r="O68" s="25"/>
      <c r="P68" s="25"/>
      <c r="Q68" s="25"/>
    </row>
    <row r="69" spans="3:17" x14ac:dyDescent="0.3">
      <c r="C69" s="14"/>
      <c r="D69" s="14"/>
      <c r="E69" s="14"/>
      <c r="F69" s="14"/>
      <c r="G69" s="11"/>
      <c r="H69" s="34"/>
      <c r="I69" s="41"/>
      <c r="J69" s="41"/>
      <c r="K69" s="39"/>
      <c r="L69" s="25"/>
      <c r="M69" s="19"/>
      <c r="N69" s="19"/>
      <c r="O69" s="25"/>
      <c r="P69" s="25"/>
      <c r="Q69" s="25"/>
    </row>
    <row r="70" spans="3:17" x14ac:dyDescent="0.3">
      <c r="C70" s="14"/>
      <c r="D70" s="14"/>
      <c r="E70" s="14"/>
      <c r="F70" s="14"/>
      <c r="G70" s="11"/>
      <c r="H70" s="34"/>
      <c r="I70" s="41"/>
      <c r="J70" s="41"/>
      <c r="K70" s="39"/>
      <c r="L70" s="25"/>
      <c r="M70" s="19"/>
      <c r="N70" s="19"/>
      <c r="O70" s="25"/>
      <c r="P70" s="25"/>
      <c r="Q70" s="25"/>
    </row>
    <row r="71" spans="3:17" x14ac:dyDescent="0.3">
      <c r="C71" s="14"/>
      <c r="D71" s="14"/>
      <c r="E71" s="14"/>
      <c r="F71" s="14"/>
      <c r="G71" s="11"/>
      <c r="H71" s="34"/>
      <c r="I71" s="41"/>
      <c r="J71" s="41"/>
      <c r="K71" s="39"/>
      <c r="L71" s="25"/>
      <c r="M71" s="19"/>
      <c r="N71" s="19"/>
      <c r="O71" s="25"/>
      <c r="P71" s="25"/>
      <c r="Q71" s="25"/>
    </row>
    <row r="72" spans="3:17" x14ac:dyDescent="0.3">
      <c r="C72" s="14"/>
      <c r="D72" s="14"/>
      <c r="E72" s="14"/>
      <c r="F72" s="14"/>
      <c r="G72" s="11"/>
      <c r="H72" s="34"/>
      <c r="I72" s="41"/>
      <c r="J72" s="41"/>
      <c r="K72" s="39"/>
      <c r="L72" s="25"/>
      <c r="M72" s="19"/>
      <c r="N72" s="19"/>
      <c r="O72" s="25"/>
      <c r="P72" s="25"/>
      <c r="Q72" s="25"/>
    </row>
    <row r="73" spans="3:17" x14ac:dyDescent="0.3">
      <c r="C73" s="14"/>
      <c r="D73" s="14"/>
      <c r="E73" s="14"/>
      <c r="F73" s="14"/>
      <c r="G73" s="11"/>
      <c r="H73" s="34"/>
      <c r="I73" s="25"/>
      <c r="J73" s="25"/>
      <c r="K73" s="19"/>
      <c r="L73" s="25"/>
      <c r="M73" s="19"/>
      <c r="N73" s="19"/>
      <c r="O73" s="25"/>
      <c r="P73" s="25"/>
    </row>
    <row r="74" spans="3:17" x14ac:dyDescent="0.3">
      <c r="C74" s="14"/>
      <c r="D74" s="14"/>
      <c r="E74" s="14"/>
      <c r="F74" s="14"/>
      <c r="G74" s="11"/>
      <c r="H74" s="34"/>
      <c r="I74" s="25"/>
      <c r="J74" s="25"/>
      <c r="K74" s="19"/>
      <c r="L74" s="25"/>
      <c r="M74" s="19"/>
      <c r="N74" s="19"/>
      <c r="O74" s="25"/>
      <c r="P74" s="25"/>
    </row>
  </sheetData>
  <dataConsolidate/>
  <mergeCells count="2">
    <mergeCell ref="I9:P9"/>
    <mergeCell ref="R9:V9"/>
  </mergeCells>
  <conditionalFormatting sqref="AC19:AC43 AD15:AD18 AH52 AC55:AC1048576 AB54 AG50:AG51 AD44:AD49">
    <cfRule type="iconSet" priority="6">
      <iconSet iconSet="3Arrows" showValue="0">
        <cfvo type="percent" val="0"/>
        <cfvo type="percent" val="33"/>
        <cfvo type="percent" val="67"/>
      </iconSet>
    </cfRule>
  </conditionalFormatting>
  <conditionalFormatting sqref="H11:H40">
    <cfRule type="containsText" dxfId="77" priority="2" operator="containsText" text="Sell">
      <formula>NOT(ISERROR(SEARCH("Sell",H11)))</formula>
    </cfRule>
    <cfRule type="containsText" dxfId="76" priority="3" operator="containsText" text="Buy">
      <formula>NOT(ISERROR(SEARCH("Buy",H11)))</formula>
    </cfRule>
  </conditionalFormatting>
  <conditionalFormatting sqref="V11 AM12:AN12 AG12 AI12:AJ12 V13:V14 V17:V18">
    <cfRule type="iconSet" priority="7">
      <iconSet iconSet="3Symbols2" showValue="0">
        <cfvo type="percent" val="0"/>
        <cfvo type="num" val="-9.9999999999999995E-7"/>
        <cfvo type="num" val="9.9999999999999995E-7"/>
      </iconSet>
    </cfRule>
  </conditionalFormatting>
  <conditionalFormatting sqref="V21:V23">
    <cfRule type="iconSet" priority="1">
      <iconSet iconSet="3Arrows" showValue="0">
        <cfvo type="percent" val="0"/>
        <cfvo type="num" val="-1E-4"/>
        <cfvo type="num" val="2.0000000000000001E-4"/>
      </iconSet>
    </cfRule>
  </conditionalFormatting>
  <pageMargins left="0.7" right="0.7" top="0.75" bottom="0.75" header="0.3" footer="0.3"/>
  <pageSetup paperSize="5" scale="50" fitToHeight="0" orientation="landscape" r:id="rId1"/>
  <drawing r:id="rId2"/>
  <tableParts count="3">
    <tablePart r:id="rId3"/>
    <tablePart r:id="rId4"/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492CB4C2-5B94-4F84-AE9B-56A284326158}">
            <x14:iconSet iconSet="3Symbols2" showValue="0" custom="1">
              <x14:cfvo type="percent">
                <xm:f>0</xm:f>
              </x14:cfvo>
              <x14:cfvo type="num">
                <xm:f>-9.9999999999999995E-7</xm:f>
              </x14:cfvo>
              <x14:cfvo type="num">
                <xm:f>9.9999999999999995E-7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V15:V16 AK12:AL12</xm:sqref>
        </x14:conditionalFormatting>
        <x14:conditionalFormatting xmlns:xm="http://schemas.microsoft.com/office/excel/2006/main">
          <x14:cfRule type="iconSet" priority="4" id="{5B8B0015-7FB9-4150-BF36-C0AD5560E604}">
            <x14:iconSet iconSet="3Symbols2" showValue="0" custom="1">
              <x14:cfvo type="percent">
                <xm:f>0</xm:f>
              </x14:cfvo>
              <x14:cfvo type="num">
                <xm:f>-1.0000000000000001E-5</xm:f>
              </x14:cfvo>
              <x14:cfvo type="num">
                <xm:f>0.01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V12 AH12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AFCB-022B-4211-8FCC-700B26F4A9D3}">
  <sheetPr codeName="Sheet1">
    <pageSetUpPr fitToPage="1"/>
  </sheetPr>
  <dimension ref="A6:U108"/>
  <sheetViews>
    <sheetView showGridLines="0" showRowColHeaders="0" zoomScaleNormal="100" workbookViewId="0">
      <pane ySplit="7" topLeftCell="A8" activePane="bottomLeft" state="frozen"/>
      <selection activeCell="AA26" sqref="AA26"/>
      <selection pane="bottomLeft" activeCell="E23" sqref="E23"/>
    </sheetView>
  </sheetViews>
  <sheetFormatPr defaultColWidth="9.109375" defaultRowHeight="14.4" x14ac:dyDescent="0.3"/>
  <cols>
    <col min="1" max="1" width="12.44140625" bestFit="1" customWidth="1"/>
    <col min="2" max="3" width="12.21875" customWidth="1"/>
    <col min="4" max="9" width="14.5546875" customWidth="1"/>
    <col min="10" max="10" width="11.21875" customWidth="1"/>
    <col min="11" max="11" width="10.44140625" bestFit="1" customWidth="1"/>
    <col min="12" max="12" width="9.88671875" bestFit="1" customWidth="1"/>
    <col min="13" max="13" width="11.21875" bestFit="1" customWidth="1"/>
    <col min="14" max="14" width="12.44140625" bestFit="1" customWidth="1"/>
    <col min="15" max="15" width="12.21875" bestFit="1" customWidth="1"/>
    <col min="16" max="17" width="11.44140625" bestFit="1" customWidth="1"/>
    <col min="18" max="18" width="16" bestFit="1" customWidth="1"/>
    <col min="19" max="19" width="11.5546875" bestFit="1" customWidth="1"/>
    <col min="20" max="20" width="13.88671875" bestFit="1" customWidth="1"/>
    <col min="21" max="21" width="22.44140625" style="9" customWidth="1"/>
    <col min="22" max="22" width="15.77734375" bestFit="1" customWidth="1"/>
    <col min="23" max="23" width="13.88671875" bestFit="1" customWidth="1"/>
    <col min="24" max="24" width="11.5546875" bestFit="1" customWidth="1"/>
    <col min="25" max="25" width="13.44140625" bestFit="1" customWidth="1"/>
    <col min="26" max="27" width="11.21875" bestFit="1" customWidth="1"/>
    <col min="28" max="28" width="9.88671875" bestFit="1" customWidth="1"/>
    <col min="29" max="29" width="12" bestFit="1" customWidth="1"/>
  </cols>
  <sheetData>
    <row r="6" spans="1:21" ht="40.049999999999997" customHeight="1" x14ac:dyDescent="0.3">
      <c r="U6"/>
    </row>
    <row r="7" spans="1:21" ht="25.05" customHeight="1" x14ac:dyDescent="0.3">
      <c r="U7"/>
    </row>
    <row r="8" spans="1:21" ht="14.25" customHeight="1" x14ac:dyDescent="0.3"/>
    <row r="9" spans="1:21" ht="16.8" x14ac:dyDescent="0.4">
      <c r="A9" s="10" t="s">
        <v>109</v>
      </c>
      <c r="B9" s="10"/>
      <c r="C9" s="10"/>
      <c r="D9" s="10"/>
      <c r="E9" s="10"/>
      <c r="F9" s="10"/>
      <c r="G9" s="10"/>
      <c r="H9" s="10"/>
      <c r="I9" s="10"/>
    </row>
    <row r="11" spans="1:21" x14ac:dyDescent="0.3">
      <c r="A11" t="s">
        <v>110</v>
      </c>
      <c r="B11" t="s">
        <v>111</v>
      </c>
      <c r="C11" t="s">
        <v>112</v>
      </c>
      <c r="D11" s="11" t="s">
        <v>113</v>
      </c>
      <c r="E11" s="12" t="s">
        <v>114</v>
      </c>
      <c r="F11" s="13" t="s">
        <v>115</v>
      </c>
      <c r="G11" s="12" t="s">
        <v>116</v>
      </c>
      <c r="H11" s="13" t="s">
        <v>117</v>
      </c>
      <c r="I11" s="12" t="s">
        <v>118</v>
      </c>
    </row>
    <row r="12" spans="1:21" x14ac:dyDescent="0.3">
      <c r="A12" t="s">
        <v>119</v>
      </c>
      <c r="B12" t="s">
        <v>120</v>
      </c>
      <c r="C12" t="s">
        <v>121</v>
      </c>
      <c r="D12" s="14">
        <v>0.25352513473291732</v>
      </c>
      <c r="E12">
        <v>1000</v>
      </c>
      <c r="F12" s="15">
        <v>306119.9951171875</v>
      </c>
      <c r="G12" s="15">
        <v>306119.9951171875</v>
      </c>
      <c r="H12" s="15">
        <v>0</v>
      </c>
      <c r="I12" s="14">
        <v>0</v>
      </c>
      <c r="J12" s="16"/>
    </row>
    <row r="13" spans="1:21" x14ac:dyDescent="0.3">
      <c r="A13" t="s">
        <v>119</v>
      </c>
      <c r="B13" t="s">
        <v>120</v>
      </c>
      <c r="C13" t="s">
        <v>122</v>
      </c>
      <c r="D13" s="14">
        <v>8.5683950651288823E-2</v>
      </c>
      <c r="E13">
        <v>100</v>
      </c>
      <c r="F13" s="15">
        <v>103459.4482421875</v>
      </c>
      <c r="G13" s="15">
        <v>103459.4482421875</v>
      </c>
      <c r="H13" s="15">
        <v>0</v>
      </c>
      <c r="I13" s="14">
        <v>0</v>
      </c>
    </row>
    <row r="14" spans="1:21" x14ac:dyDescent="0.3">
      <c r="A14" t="s">
        <v>119</v>
      </c>
      <c r="B14" t="s">
        <v>120</v>
      </c>
      <c r="C14" t="s">
        <v>123</v>
      </c>
      <c r="D14" s="14">
        <v>7.0304115631122238E-2</v>
      </c>
      <c r="E14">
        <v>100</v>
      </c>
      <c r="F14" s="15">
        <v>84889.00146484375</v>
      </c>
      <c r="G14" s="15">
        <v>84889.00146484375</v>
      </c>
      <c r="H14" s="15">
        <v>0</v>
      </c>
      <c r="I14" s="14">
        <v>0</v>
      </c>
    </row>
    <row r="15" spans="1:21" x14ac:dyDescent="0.3">
      <c r="A15" t="s">
        <v>119</v>
      </c>
      <c r="B15" t="s">
        <v>120</v>
      </c>
      <c r="C15" t="s">
        <v>124</v>
      </c>
      <c r="D15" s="14">
        <v>4.1653753966609405E-2</v>
      </c>
      <c r="E15">
        <v>100</v>
      </c>
      <c r="F15" s="15">
        <v>50295.001220703132</v>
      </c>
      <c r="G15" s="15">
        <v>50295.001220703132</v>
      </c>
      <c r="H15" s="15">
        <v>0</v>
      </c>
      <c r="I15" s="14">
        <v>0</v>
      </c>
    </row>
    <row r="16" spans="1:21" x14ac:dyDescent="0.3">
      <c r="A16" t="s">
        <v>119</v>
      </c>
      <c r="B16" t="s">
        <v>120</v>
      </c>
      <c r="C16" t="s">
        <v>125</v>
      </c>
      <c r="D16" s="14">
        <v>3.4308547780449422E-2</v>
      </c>
      <c r="E16">
        <v>100</v>
      </c>
      <c r="F16" s="15">
        <v>41426.0009765625</v>
      </c>
      <c r="G16" s="15">
        <v>41426.0009765625</v>
      </c>
      <c r="H16" s="15">
        <v>0</v>
      </c>
      <c r="I16" s="14">
        <v>0</v>
      </c>
    </row>
    <row r="17" spans="1:9" x14ac:dyDescent="0.3">
      <c r="A17" t="s">
        <v>119</v>
      </c>
      <c r="B17" t="s">
        <v>120</v>
      </c>
      <c r="C17" t="s">
        <v>126</v>
      </c>
      <c r="D17" s="14">
        <v>3.3465449716668046E-2</v>
      </c>
      <c r="E17">
        <v>100</v>
      </c>
      <c r="F17" s="15">
        <v>40407.998657226563</v>
      </c>
      <c r="G17" s="15">
        <v>40407.998657226563</v>
      </c>
      <c r="H17" s="15">
        <v>0</v>
      </c>
      <c r="I17" s="14">
        <v>0</v>
      </c>
    </row>
    <row r="18" spans="1:9" x14ac:dyDescent="0.3">
      <c r="A18" t="s">
        <v>119</v>
      </c>
      <c r="B18" t="s">
        <v>120</v>
      </c>
      <c r="C18" t="s">
        <v>127</v>
      </c>
      <c r="D18" s="14">
        <v>3.1150663689414732E-2</v>
      </c>
      <c r="E18">
        <v>100</v>
      </c>
      <c r="F18" s="15">
        <v>37613.00048828125</v>
      </c>
      <c r="G18" s="15">
        <v>37613.00048828125</v>
      </c>
      <c r="H18" s="15">
        <v>0</v>
      </c>
      <c r="I18" s="14">
        <v>0</v>
      </c>
    </row>
    <row r="19" spans="1:9" x14ac:dyDescent="0.3">
      <c r="A19" t="s">
        <v>119</v>
      </c>
      <c r="B19" t="s">
        <v>120</v>
      </c>
      <c r="C19" t="s">
        <v>128</v>
      </c>
      <c r="D19" s="14">
        <v>3.0151039266995538E-2</v>
      </c>
      <c r="E19">
        <v>100</v>
      </c>
      <c r="F19" s="15">
        <v>36405.999755859375</v>
      </c>
      <c r="G19" s="15">
        <v>36405.999755859375</v>
      </c>
      <c r="H19" s="15">
        <v>0</v>
      </c>
      <c r="I19" s="14">
        <v>0</v>
      </c>
    </row>
    <row r="20" spans="1:9" x14ac:dyDescent="0.3">
      <c r="A20" t="s">
        <v>119</v>
      </c>
      <c r="B20" t="s">
        <v>120</v>
      </c>
      <c r="C20" t="s">
        <v>129</v>
      </c>
      <c r="D20" s="14">
        <v>2.9849165379130942E-2</v>
      </c>
      <c r="E20">
        <v>100</v>
      </c>
      <c r="F20" s="15">
        <v>36041.500854492188</v>
      </c>
      <c r="G20" s="15">
        <v>36041.500854492188</v>
      </c>
      <c r="H20" s="15">
        <v>0</v>
      </c>
      <c r="I20" s="14">
        <v>0</v>
      </c>
    </row>
    <row r="21" spans="1:9" x14ac:dyDescent="0.3">
      <c r="A21" t="s">
        <v>119</v>
      </c>
      <c r="B21" t="s">
        <v>120</v>
      </c>
      <c r="C21" t="s">
        <v>130</v>
      </c>
      <c r="D21" s="14">
        <v>2.95004960975188E-2</v>
      </c>
      <c r="E21">
        <v>100</v>
      </c>
      <c r="F21" s="15">
        <v>35620.498657226563</v>
      </c>
      <c r="G21" s="15">
        <v>35620.498657226563</v>
      </c>
      <c r="H21" s="15">
        <v>0</v>
      </c>
      <c r="I21" s="14">
        <v>0</v>
      </c>
    </row>
    <row r="22" spans="1:9" x14ac:dyDescent="0.3">
      <c r="A22" t="s">
        <v>119</v>
      </c>
      <c r="B22" t="s">
        <v>120</v>
      </c>
      <c r="C22" t="s">
        <v>131</v>
      </c>
      <c r="D22" s="14">
        <v>2.8296725980053606E-2</v>
      </c>
      <c r="E22">
        <v>100</v>
      </c>
      <c r="F22" s="15">
        <v>34167.001342773438</v>
      </c>
      <c r="G22" s="15">
        <v>34167.001342773438</v>
      </c>
      <c r="H22" s="15">
        <v>0</v>
      </c>
      <c r="I22" s="14">
        <v>0</v>
      </c>
    </row>
    <row r="23" spans="1:9" x14ac:dyDescent="0.3">
      <c r="A23" t="s">
        <v>119</v>
      </c>
      <c r="B23" t="s">
        <v>120</v>
      </c>
      <c r="C23" t="s">
        <v>132</v>
      </c>
      <c r="D23" s="14">
        <v>2.2644337791919177E-2</v>
      </c>
      <c r="E23">
        <v>100</v>
      </c>
      <c r="F23" s="15">
        <v>27342.001342773441</v>
      </c>
      <c r="G23" s="15">
        <v>27342.001342773441</v>
      </c>
      <c r="H23" s="15">
        <v>0</v>
      </c>
      <c r="I23" s="14">
        <v>0</v>
      </c>
    </row>
    <row r="24" spans="1:9" x14ac:dyDescent="0.3">
      <c r="A24" t="s">
        <v>119</v>
      </c>
      <c r="B24" t="s">
        <v>120</v>
      </c>
      <c r="C24" t="s">
        <v>133</v>
      </c>
      <c r="D24" s="14">
        <v>2.2513068056004507E-2</v>
      </c>
      <c r="E24">
        <v>100</v>
      </c>
      <c r="F24" s="15">
        <v>27183.499145507809</v>
      </c>
      <c r="G24" s="15">
        <v>27183.499145507809</v>
      </c>
      <c r="H24" s="15">
        <v>0</v>
      </c>
      <c r="I24" s="14">
        <v>0</v>
      </c>
    </row>
    <row r="25" spans="1:9" x14ac:dyDescent="0.3">
      <c r="A25" t="s">
        <v>119</v>
      </c>
      <c r="B25" t="s">
        <v>120</v>
      </c>
      <c r="C25" t="s">
        <v>134</v>
      </c>
      <c r="D25" s="14">
        <v>2.1495637878848534E-2</v>
      </c>
      <c r="E25">
        <v>100</v>
      </c>
      <c r="F25" s="15">
        <v>25954.998779296875</v>
      </c>
      <c r="G25" s="15">
        <v>25954.998779296875</v>
      </c>
      <c r="H25" s="15">
        <v>0</v>
      </c>
      <c r="I25" s="14">
        <v>0</v>
      </c>
    </row>
    <row r="26" spans="1:9" x14ac:dyDescent="0.3">
      <c r="A26" t="s">
        <v>119</v>
      </c>
      <c r="B26" t="s">
        <v>120</v>
      </c>
      <c r="C26" t="s">
        <v>135</v>
      </c>
      <c r="D26" s="14">
        <v>1.9970115624973001E-2</v>
      </c>
      <c r="E26">
        <v>100</v>
      </c>
      <c r="F26" s="15">
        <v>24113.00048828125</v>
      </c>
      <c r="G26" s="15">
        <v>24113.00048828125</v>
      </c>
      <c r="H26" s="15">
        <v>0</v>
      </c>
      <c r="I26" s="14">
        <v>0</v>
      </c>
    </row>
    <row r="27" spans="1:9" x14ac:dyDescent="0.3">
      <c r="A27" t="s">
        <v>119</v>
      </c>
      <c r="B27" t="s">
        <v>120</v>
      </c>
      <c r="C27" t="s">
        <v>136</v>
      </c>
      <c r="D27" s="14">
        <v>1.9487281434692333E-2</v>
      </c>
      <c r="E27">
        <v>100</v>
      </c>
      <c r="F27" s="15">
        <v>23530.000305175781</v>
      </c>
      <c r="G27" s="15">
        <v>23530.000305175781</v>
      </c>
      <c r="H27" s="15">
        <v>0</v>
      </c>
      <c r="I27" s="14">
        <v>0</v>
      </c>
    </row>
    <row r="28" spans="1:9" x14ac:dyDescent="0.3">
      <c r="A28" t="s">
        <v>119</v>
      </c>
      <c r="B28" t="s">
        <v>120</v>
      </c>
      <c r="C28" t="s">
        <v>137</v>
      </c>
      <c r="D28" s="14">
        <v>1.9411501456796976E-2</v>
      </c>
      <c r="E28">
        <v>100</v>
      </c>
      <c r="F28" s="15">
        <v>23438.499450683601</v>
      </c>
      <c r="G28" s="15">
        <v>23438.499450683601</v>
      </c>
      <c r="H28" s="15">
        <v>0</v>
      </c>
      <c r="I28" s="14">
        <v>0</v>
      </c>
    </row>
    <row r="29" spans="1:9" x14ac:dyDescent="0.3">
      <c r="A29" t="s">
        <v>119</v>
      </c>
      <c r="B29" t="s">
        <v>120</v>
      </c>
      <c r="C29" t="s">
        <v>138</v>
      </c>
      <c r="D29" s="14">
        <v>1.6444515528735482E-2</v>
      </c>
      <c r="E29">
        <v>100</v>
      </c>
      <c r="F29" s="15">
        <v>19855.999755859371</v>
      </c>
      <c r="G29" s="15">
        <v>19855.999755859371</v>
      </c>
      <c r="H29" s="15">
        <v>0</v>
      </c>
      <c r="I29" s="14">
        <v>0</v>
      </c>
    </row>
    <row r="30" spans="1:9" x14ac:dyDescent="0.3">
      <c r="A30" t="s">
        <v>119</v>
      </c>
      <c r="B30" t="s">
        <v>120</v>
      </c>
      <c r="C30" t="s">
        <v>139</v>
      </c>
      <c r="D30" s="14">
        <v>1.6265626456412646E-2</v>
      </c>
      <c r="E30">
        <v>100</v>
      </c>
      <c r="F30" s="15">
        <v>19639.999389648441</v>
      </c>
      <c r="G30" s="15">
        <v>19639.999389648441</v>
      </c>
      <c r="H30" s="15">
        <v>0</v>
      </c>
      <c r="I30" s="14">
        <v>0</v>
      </c>
    </row>
    <row r="31" spans="1:9" x14ac:dyDescent="0.3">
      <c r="A31" t="s">
        <v>119</v>
      </c>
      <c r="B31" t="s">
        <v>120</v>
      </c>
      <c r="C31" t="s">
        <v>140</v>
      </c>
      <c r="D31" s="14">
        <v>1.5190637818575613E-2</v>
      </c>
      <c r="E31">
        <v>100</v>
      </c>
      <c r="F31" s="15">
        <v>18341.999816894531</v>
      </c>
      <c r="G31" s="15">
        <v>18341.999816894531</v>
      </c>
      <c r="H31" s="15">
        <v>0</v>
      </c>
      <c r="I31" s="14">
        <v>0</v>
      </c>
    </row>
    <row r="32" spans="1:9" x14ac:dyDescent="0.3">
      <c r="A32" t="s">
        <v>119</v>
      </c>
      <c r="B32" t="s">
        <v>120</v>
      </c>
      <c r="C32" t="s">
        <v>141</v>
      </c>
      <c r="D32" s="14">
        <v>1.1970639571627356E-2</v>
      </c>
      <c r="E32">
        <v>100</v>
      </c>
      <c r="F32" s="15">
        <v>14453.999328613279</v>
      </c>
      <c r="G32" s="15">
        <v>14453.999328613279</v>
      </c>
      <c r="H32" s="15">
        <v>0</v>
      </c>
      <c r="I32" s="14">
        <v>0</v>
      </c>
    </row>
    <row r="33" spans="1:9" x14ac:dyDescent="0.3">
      <c r="A33" t="s">
        <v>119</v>
      </c>
      <c r="B33" t="s">
        <v>120</v>
      </c>
      <c r="C33" t="s">
        <v>142</v>
      </c>
      <c r="D33" s="14">
        <v>1.0776806051003559E-2</v>
      </c>
      <c r="E33">
        <v>100</v>
      </c>
      <c r="F33" s="15">
        <v>13012.5</v>
      </c>
      <c r="G33" s="15">
        <v>13012.5</v>
      </c>
      <c r="H33" s="15">
        <v>0</v>
      </c>
      <c r="I33" s="14">
        <v>0</v>
      </c>
    </row>
    <row r="34" spans="1:9" x14ac:dyDescent="0.3">
      <c r="A34" t="s">
        <v>119</v>
      </c>
      <c r="B34" t="s">
        <v>120</v>
      </c>
      <c r="C34" t="s">
        <v>143</v>
      </c>
      <c r="D34" s="14">
        <v>1.0088166906913984E-2</v>
      </c>
      <c r="E34">
        <v>100</v>
      </c>
      <c r="F34" s="15">
        <v>12180.999755859377</v>
      </c>
      <c r="G34" s="15">
        <v>12180.999755859377</v>
      </c>
      <c r="H34" s="15">
        <v>0</v>
      </c>
      <c r="I34" s="14">
        <v>0</v>
      </c>
    </row>
    <row r="35" spans="1:9" x14ac:dyDescent="0.3">
      <c r="A35" t="s">
        <v>119</v>
      </c>
      <c r="B35" t="s">
        <v>120</v>
      </c>
      <c r="C35" t="s">
        <v>144</v>
      </c>
      <c r="D35" s="14">
        <v>9.3219103422471934E-3</v>
      </c>
      <c r="E35">
        <v>100</v>
      </c>
      <c r="F35" s="15">
        <v>11255.780029296877</v>
      </c>
      <c r="G35" s="15">
        <v>11255.780029296877</v>
      </c>
      <c r="H35" s="15">
        <v>0</v>
      </c>
      <c r="I35" s="14">
        <v>0</v>
      </c>
    </row>
    <row r="36" spans="1:9" x14ac:dyDescent="0.3">
      <c r="A36" t="s">
        <v>119</v>
      </c>
      <c r="B36" t="s">
        <v>120</v>
      </c>
      <c r="C36" t="s">
        <v>145</v>
      </c>
      <c r="D36" s="14">
        <v>8.6057095579298547E-3</v>
      </c>
      <c r="E36">
        <v>100</v>
      </c>
      <c r="F36" s="15">
        <v>10391.000366210938</v>
      </c>
      <c r="G36" s="15">
        <v>10391.000366210938</v>
      </c>
      <c r="H36" s="15">
        <v>0</v>
      </c>
      <c r="I36" s="14">
        <v>0</v>
      </c>
    </row>
    <row r="37" spans="1:9" x14ac:dyDescent="0.3">
      <c r="A37" t="s">
        <v>119</v>
      </c>
      <c r="B37" t="s">
        <v>120</v>
      </c>
      <c r="C37" t="s">
        <v>146</v>
      </c>
      <c r="D37" s="14">
        <v>8.0516510849863356E-3</v>
      </c>
      <c r="E37">
        <v>100</v>
      </c>
      <c r="F37" s="15">
        <v>9722.0001220703125</v>
      </c>
      <c r="G37" s="15">
        <v>9722.0001220703125</v>
      </c>
      <c r="H37" s="15">
        <v>0</v>
      </c>
      <c r="I37" s="14">
        <v>0</v>
      </c>
    </row>
    <row r="38" spans="1:9" x14ac:dyDescent="0.3">
      <c r="A38" t="s">
        <v>119</v>
      </c>
      <c r="B38" t="s">
        <v>120</v>
      </c>
      <c r="C38" t="s">
        <v>147</v>
      </c>
      <c r="D38" s="14">
        <v>7.1451985282953556E-3</v>
      </c>
      <c r="E38">
        <v>100</v>
      </c>
      <c r="F38" s="15">
        <v>8627.5001525878906</v>
      </c>
      <c r="G38" s="15">
        <v>8627.5001525878906</v>
      </c>
      <c r="H38" s="15">
        <v>0</v>
      </c>
      <c r="I38" s="14">
        <v>0</v>
      </c>
    </row>
    <row r="39" spans="1:9" x14ac:dyDescent="0.3">
      <c r="A39" t="s">
        <v>119</v>
      </c>
      <c r="B39" t="s">
        <v>120</v>
      </c>
      <c r="C39" t="s">
        <v>148</v>
      </c>
      <c r="D39" s="14">
        <v>3.9044958786381796E-3</v>
      </c>
      <c r="E39">
        <v>100</v>
      </c>
      <c r="F39" s="15">
        <v>4714.5000457763672</v>
      </c>
      <c r="G39" s="15">
        <v>4714.5000457763672</v>
      </c>
      <c r="H39" s="15">
        <v>0</v>
      </c>
      <c r="I39" s="14">
        <v>0</v>
      </c>
    </row>
    <row r="40" spans="1:9" x14ac:dyDescent="0.3">
      <c r="A40" t="s">
        <v>119</v>
      </c>
      <c r="B40" t="s">
        <v>120</v>
      </c>
      <c r="C40" t="s">
        <v>149</v>
      </c>
      <c r="D40" s="14">
        <v>3.4208336386207282E-3</v>
      </c>
      <c r="E40">
        <v>100</v>
      </c>
      <c r="F40" s="15">
        <v>4130.5000305175781</v>
      </c>
      <c r="G40" s="15">
        <v>4130.5000305175781</v>
      </c>
      <c r="H40" s="15">
        <v>0</v>
      </c>
      <c r="I40" s="14">
        <v>0</v>
      </c>
    </row>
    <row r="41" spans="1:9" x14ac:dyDescent="0.3">
      <c r="A41" t="s">
        <v>119</v>
      </c>
      <c r="B41" t="s">
        <v>120</v>
      </c>
      <c r="C41" t="s">
        <v>150</v>
      </c>
      <c r="D41" s="14">
        <v>2.5839489491900985E-3</v>
      </c>
      <c r="E41">
        <v>100</v>
      </c>
      <c r="F41" s="15">
        <v>3120.0000762939453</v>
      </c>
      <c r="G41" s="15">
        <v>3120.0000762939453</v>
      </c>
      <c r="H41" s="15">
        <v>0</v>
      </c>
      <c r="I41" s="14">
        <v>0</v>
      </c>
    </row>
    <row r="42" spans="1:9" x14ac:dyDescent="0.3">
      <c r="A42" t="s">
        <v>119</v>
      </c>
      <c r="B42" t="s">
        <v>151</v>
      </c>
      <c r="C42" t="s">
        <v>152</v>
      </c>
      <c r="D42" s="14">
        <v>8.2818874551420243E-2</v>
      </c>
      <c r="F42" s="15">
        <v>100000</v>
      </c>
      <c r="G42" s="15">
        <v>100000</v>
      </c>
      <c r="H42" s="15">
        <v>0</v>
      </c>
      <c r="I42" s="14">
        <v>0</v>
      </c>
    </row>
    <row r="43" spans="1:9" x14ac:dyDescent="0.3">
      <c r="D43" s="17">
        <f>SUBTOTAL(109,UI_TablePH[Mix])</f>
        <v>1.0000000000000002</v>
      </c>
      <c r="F43" s="18">
        <f>SUBTOTAL(109,UI_TablePH[MV])</f>
        <v>1207454.2251586914</v>
      </c>
      <c r="G43" s="18">
        <f>SUBTOTAL(109,UI_TablePH[BV])</f>
        <v>1207454.2251586914</v>
      </c>
      <c r="H43" s="18">
        <f>SUBTOTAL(109,UI_TablePH[MV +/- BV])</f>
        <v>0</v>
      </c>
      <c r="I43" s="17">
        <f>UI_TablePH[[#Totals],[MV +/- BV]]/UI_TablePH[[#Totals],[BV]]</f>
        <v>0</v>
      </c>
    </row>
    <row r="44" spans="1:9" x14ac:dyDescent="0.3">
      <c r="D44" s="14"/>
      <c r="F44" s="15"/>
      <c r="G44" s="15"/>
      <c r="H44" s="15"/>
      <c r="I44" s="14"/>
    </row>
    <row r="45" spans="1:9" x14ac:dyDescent="0.3">
      <c r="D45" s="14"/>
      <c r="F45" s="15"/>
      <c r="G45" s="15"/>
      <c r="H45" s="15"/>
      <c r="I45" s="14"/>
    </row>
    <row r="46" spans="1:9" x14ac:dyDescent="0.3">
      <c r="D46" s="14"/>
      <c r="F46" s="15"/>
      <c r="G46" s="15"/>
      <c r="H46" s="15"/>
      <c r="I46" s="14"/>
    </row>
    <row r="47" spans="1:9" x14ac:dyDescent="0.3">
      <c r="D47" s="14"/>
      <c r="F47" s="15"/>
      <c r="G47" s="15"/>
      <c r="H47" s="15"/>
      <c r="I47" s="14"/>
    </row>
    <row r="48" spans="1:9" x14ac:dyDescent="0.3">
      <c r="D48" s="14"/>
      <c r="F48" s="15"/>
      <c r="G48" s="15"/>
      <c r="H48" s="15"/>
      <c r="I48" s="14"/>
    </row>
    <row r="49" spans="4:11" x14ac:dyDescent="0.3">
      <c r="D49" s="14"/>
      <c r="F49" s="15"/>
      <c r="G49" s="15"/>
      <c r="H49" s="15"/>
      <c r="I49" s="14"/>
    </row>
    <row r="50" spans="4:11" x14ac:dyDescent="0.3">
      <c r="D50" s="14"/>
      <c r="F50" s="15"/>
      <c r="G50" s="15"/>
      <c r="H50" s="15"/>
      <c r="I50" s="14"/>
    </row>
    <row r="51" spans="4:11" x14ac:dyDescent="0.3">
      <c r="D51" s="14"/>
      <c r="F51" s="15"/>
      <c r="G51" s="15"/>
      <c r="H51" s="15"/>
      <c r="I51" s="14"/>
    </row>
    <row r="52" spans="4:11" x14ac:dyDescent="0.3">
      <c r="D52" s="14"/>
      <c r="F52" s="15"/>
      <c r="G52" s="15"/>
      <c r="H52" s="15"/>
      <c r="I52" s="14"/>
      <c r="J52" s="15"/>
      <c r="K52" s="14"/>
    </row>
    <row r="53" spans="4:11" x14ac:dyDescent="0.3">
      <c r="D53" s="14"/>
      <c r="F53" s="15"/>
      <c r="G53" s="15"/>
      <c r="H53" s="15"/>
      <c r="I53" s="14"/>
      <c r="J53" s="15"/>
      <c r="K53" s="14"/>
    </row>
    <row r="54" spans="4:11" x14ac:dyDescent="0.3">
      <c r="D54" s="14"/>
      <c r="F54" s="15"/>
      <c r="G54" s="15"/>
      <c r="H54" s="15"/>
      <c r="I54" s="14"/>
      <c r="J54" s="15"/>
      <c r="K54" s="14"/>
    </row>
    <row r="55" spans="4:11" x14ac:dyDescent="0.3">
      <c r="D55" s="14"/>
      <c r="F55" s="15"/>
      <c r="G55" s="15"/>
      <c r="H55" s="15"/>
      <c r="I55" s="14"/>
      <c r="J55" s="15"/>
      <c r="K55" s="14"/>
    </row>
    <row r="56" spans="4:11" x14ac:dyDescent="0.3">
      <c r="D56" s="14"/>
      <c r="F56" s="15"/>
      <c r="G56" s="15"/>
      <c r="H56" s="15"/>
      <c r="I56" s="14"/>
      <c r="J56" s="15"/>
      <c r="K56" s="14"/>
    </row>
    <row r="57" spans="4:11" x14ac:dyDescent="0.3">
      <c r="D57" s="14"/>
      <c r="F57" s="15"/>
      <c r="G57" s="15"/>
      <c r="H57" s="15"/>
      <c r="I57" s="14"/>
      <c r="J57" s="15"/>
      <c r="K57" s="14"/>
    </row>
    <row r="58" spans="4:11" x14ac:dyDescent="0.3">
      <c r="D58" s="14"/>
      <c r="F58" s="15"/>
      <c r="G58" s="15"/>
      <c r="H58" s="15"/>
      <c r="I58" s="14"/>
      <c r="J58" s="15"/>
      <c r="K58" s="14"/>
    </row>
    <row r="59" spans="4:11" x14ac:dyDescent="0.3">
      <c r="D59" s="14"/>
      <c r="F59" s="15"/>
      <c r="G59" s="15"/>
      <c r="H59" s="15"/>
      <c r="I59" s="14"/>
      <c r="J59" s="15"/>
      <c r="K59" s="14"/>
    </row>
    <row r="60" spans="4:11" x14ac:dyDescent="0.3">
      <c r="D60" s="14"/>
      <c r="F60" s="15"/>
      <c r="G60" s="15"/>
      <c r="H60" s="15"/>
      <c r="I60" s="14"/>
      <c r="J60" s="15"/>
      <c r="K60" s="14"/>
    </row>
    <row r="61" spans="4:11" x14ac:dyDescent="0.3">
      <c r="D61" s="14"/>
      <c r="F61" s="15"/>
      <c r="G61" s="15"/>
      <c r="H61" s="15"/>
      <c r="I61" s="14"/>
      <c r="J61" s="15"/>
      <c r="K61" s="14"/>
    </row>
    <row r="62" spans="4:11" x14ac:dyDescent="0.3">
      <c r="D62" s="14"/>
      <c r="F62" s="15"/>
      <c r="G62" s="15"/>
      <c r="H62" s="15"/>
      <c r="I62" s="14"/>
      <c r="J62" s="15"/>
      <c r="K62" s="14"/>
    </row>
    <row r="63" spans="4:11" x14ac:dyDescent="0.3">
      <c r="D63" s="14"/>
      <c r="F63" s="15"/>
      <c r="G63" s="15"/>
      <c r="H63" s="15"/>
      <c r="I63" s="14"/>
      <c r="J63" s="15"/>
      <c r="K63" s="14"/>
    </row>
    <row r="64" spans="4:11" x14ac:dyDescent="0.3">
      <c r="D64" s="14"/>
      <c r="F64" s="15"/>
      <c r="G64" s="15"/>
      <c r="H64" s="15"/>
      <c r="I64" s="14"/>
      <c r="J64" s="15"/>
      <c r="K64" s="14"/>
    </row>
    <row r="65" spans="4:11" x14ac:dyDescent="0.3">
      <c r="D65" s="14"/>
      <c r="F65" s="15"/>
      <c r="G65" s="15"/>
      <c r="H65" s="15"/>
      <c r="I65" s="14"/>
      <c r="J65" s="15"/>
      <c r="K65" s="14"/>
    </row>
    <row r="66" spans="4:11" x14ac:dyDescent="0.3">
      <c r="D66" s="14"/>
      <c r="F66" s="15"/>
      <c r="G66" s="15"/>
      <c r="H66" s="15"/>
      <c r="I66" s="14"/>
      <c r="J66" s="15"/>
      <c r="K66" s="14"/>
    </row>
    <row r="67" spans="4:11" x14ac:dyDescent="0.3">
      <c r="D67" s="14"/>
      <c r="F67" s="15"/>
      <c r="G67" s="15"/>
      <c r="H67" s="15"/>
      <c r="I67" s="14"/>
      <c r="J67" s="15"/>
      <c r="K67" s="14"/>
    </row>
    <row r="68" spans="4:11" x14ac:dyDescent="0.3">
      <c r="D68" s="14"/>
      <c r="F68" s="15"/>
      <c r="G68" s="15"/>
      <c r="H68" s="15"/>
      <c r="I68" s="14"/>
      <c r="J68" s="15"/>
      <c r="K68" s="14"/>
    </row>
    <row r="69" spans="4:11" x14ac:dyDescent="0.3">
      <c r="D69" s="14"/>
      <c r="F69" s="15"/>
      <c r="G69" s="15"/>
      <c r="H69" s="15"/>
      <c r="I69" s="14"/>
      <c r="J69" s="15"/>
      <c r="K69" s="14"/>
    </row>
    <row r="70" spans="4:11" x14ac:dyDescent="0.3">
      <c r="D70" s="14"/>
      <c r="F70" s="15"/>
      <c r="G70" s="15"/>
      <c r="H70" s="15"/>
      <c r="I70" s="14"/>
      <c r="J70" s="15"/>
      <c r="K70" s="14"/>
    </row>
    <row r="71" spans="4:11" x14ac:dyDescent="0.3">
      <c r="D71" s="14"/>
      <c r="F71" s="15"/>
      <c r="G71" s="15"/>
      <c r="H71" s="15"/>
      <c r="I71" s="14"/>
      <c r="J71" s="15"/>
      <c r="K71" s="14"/>
    </row>
    <row r="72" spans="4:11" x14ac:dyDescent="0.3">
      <c r="D72" s="14"/>
      <c r="F72" s="15"/>
      <c r="G72" s="15"/>
      <c r="H72" s="15"/>
      <c r="I72" s="14"/>
      <c r="J72" s="15"/>
      <c r="K72" s="14"/>
    </row>
    <row r="73" spans="4:11" x14ac:dyDescent="0.3">
      <c r="D73" s="14"/>
      <c r="F73" s="15"/>
      <c r="G73" s="15"/>
      <c r="H73" s="15"/>
      <c r="I73" s="14"/>
      <c r="J73" s="15"/>
      <c r="K73" s="14"/>
    </row>
    <row r="74" spans="4:11" x14ac:dyDescent="0.3">
      <c r="D74" s="14"/>
      <c r="F74" s="15"/>
      <c r="G74" s="15"/>
      <c r="H74" s="15"/>
      <c r="I74" s="14"/>
      <c r="J74" s="15"/>
      <c r="K74" s="14"/>
    </row>
    <row r="75" spans="4:11" x14ac:dyDescent="0.3">
      <c r="D75" s="14"/>
      <c r="F75" s="15"/>
      <c r="G75" s="15"/>
      <c r="H75" s="15"/>
      <c r="I75" s="14"/>
      <c r="J75" s="15"/>
      <c r="K75" s="14"/>
    </row>
    <row r="76" spans="4:11" x14ac:dyDescent="0.3">
      <c r="D76" s="14"/>
      <c r="F76" s="15"/>
      <c r="G76" s="15"/>
      <c r="H76" s="15"/>
      <c r="I76" s="14"/>
      <c r="J76" s="15"/>
      <c r="K76" s="14"/>
    </row>
    <row r="77" spans="4:11" x14ac:dyDescent="0.3">
      <c r="D77" s="14"/>
      <c r="F77" s="15"/>
      <c r="G77" s="15"/>
      <c r="H77" s="15"/>
      <c r="I77" s="14"/>
      <c r="J77" s="15"/>
      <c r="K77" s="14"/>
    </row>
    <row r="78" spans="4:11" x14ac:dyDescent="0.3">
      <c r="D78" s="14"/>
      <c r="F78" s="15"/>
      <c r="G78" s="15"/>
      <c r="H78" s="15"/>
      <c r="I78" s="14"/>
    </row>
    <row r="79" spans="4:11" x14ac:dyDescent="0.3">
      <c r="D79" s="14"/>
      <c r="F79" s="15"/>
      <c r="G79" s="15"/>
      <c r="H79" s="15"/>
      <c r="I79" s="14"/>
    </row>
    <row r="80" spans="4:11" x14ac:dyDescent="0.3">
      <c r="D80" s="14"/>
      <c r="F80" s="15"/>
      <c r="G80" s="15"/>
      <c r="H80" s="15"/>
      <c r="I80" s="14"/>
    </row>
    <row r="81" spans="4:9" x14ac:dyDescent="0.3">
      <c r="D81" s="14"/>
      <c r="F81" s="15"/>
      <c r="G81" s="15"/>
      <c r="H81" s="15"/>
      <c r="I81" s="14"/>
    </row>
    <row r="82" spans="4:9" x14ac:dyDescent="0.3">
      <c r="D82" s="14"/>
      <c r="F82" s="15"/>
      <c r="G82" s="15"/>
      <c r="H82" s="15"/>
      <c r="I82" s="14"/>
    </row>
    <row r="83" spans="4:9" x14ac:dyDescent="0.3">
      <c r="D83" s="14"/>
      <c r="F83" s="15"/>
      <c r="G83" s="15"/>
      <c r="H83" s="15"/>
      <c r="I83" s="14"/>
    </row>
    <row r="84" spans="4:9" x14ac:dyDescent="0.3">
      <c r="D84" s="14"/>
      <c r="F84" s="15"/>
      <c r="G84" s="15"/>
      <c r="H84" s="15"/>
      <c r="I84" s="14"/>
    </row>
    <row r="85" spans="4:9" x14ac:dyDescent="0.3">
      <c r="D85" s="14"/>
      <c r="F85" s="15"/>
      <c r="G85" s="15"/>
      <c r="H85" s="15"/>
      <c r="I85" s="14"/>
    </row>
    <row r="86" spans="4:9" x14ac:dyDescent="0.3">
      <c r="D86" s="14"/>
      <c r="F86" s="15"/>
      <c r="G86" s="15"/>
      <c r="H86" s="15"/>
      <c r="I86" s="14"/>
    </row>
    <row r="87" spans="4:9" x14ac:dyDescent="0.3">
      <c r="D87" s="14"/>
      <c r="F87" s="15"/>
      <c r="G87" s="15"/>
      <c r="H87" s="15"/>
      <c r="I87" s="14"/>
    </row>
    <row r="88" spans="4:9" x14ac:dyDescent="0.3">
      <c r="D88" s="14"/>
      <c r="F88" s="15"/>
      <c r="G88" s="15"/>
      <c r="H88" s="15"/>
      <c r="I88" s="14"/>
    </row>
    <row r="89" spans="4:9" x14ac:dyDescent="0.3">
      <c r="D89" s="14"/>
      <c r="F89" s="15"/>
      <c r="G89" s="15"/>
      <c r="H89" s="15"/>
      <c r="I89" s="14"/>
    </row>
    <row r="90" spans="4:9" x14ac:dyDescent="0.3">
      <c r="D90" s="14"/>
      <c r="F90" s="15"/>
      <c r="G90" s="15"/>
      <c r="H90" s="15"/>
      <c r="I90" s="14"/>
    </row>
    <row r="91" spans="4:9" x14ac:dyDescent="0.3">
      <c r="D91" s="14"/>
      <c r="F91" s="15"/>
      <c r="G91" s="15"/>
      <c r="H91" s="15"/>
      <c r="I91" s="14"/>
    </row>
    <row r="92" spans="4:9" x14ac:dyDescent="0.3">
      <c r="D92" s="14"/>
      <c r="F92" s="15"/>
      <c r="G92" s="15"/>
      <c r="H92" s="15"/>
      <c r="I92" s="14"/>
    </row>
    <row r="93" spans="4:9" x14ac:dyDescent="0.3">
      <c r="D93" s="14"/>
      <c r="F93" s="15"/>
      <c r="G93" s="15"/>
      <c r="H93" s="15"/>
      <c r="I93" s="14"/>
    </row>
    <row r="94" spans="4:9" x14ac:dyDescent="0.3">
      <c r="D94" s="14"/>
      <c r="F94" s="15"/>
      <c r="G94" s="15"/>
      <c r="H94" s="15"/>
      <c r="I94" s="14"/>
    </row>
    <row r="95" spans="4:9" x14ac:dyDescent="0.3">
      <c r="D95" s="14"/>
      <c r="F95" s="15"/>
      <c r="G95" s="15"/>
      <c r="H95" s="15"/>
      <c r="I95" s="14"/>
    </row>
    <row r="96" spans="4:9" x14ac:dyDescent="0.3">
      <c r="D96" s="14"/>
      <c r="F96" s="15"/>
      <c r="G96" s="15"/>
      <c r="H96" s="15"/>
      <c r="I96" s="14"/>
    </row>
    <row r="97" spans="4:9" x14ac:dyDescent="0.3">
      <c r="D97" s="14"/>
      <c r="F97" s="15"/>
      <c r="G97" s="15"/>
      <c r="H97" s="15"/>
      <c r="I97" s="14"/>
    </row>
    <row r="98" spans="4:9" x14ac:dyDescent="0.3">
      <c r="D98" s="14"/>
      <c r="F98" s="15"/>
      <c r="G98" s="15"/>
      <c r="H98" s="15"/>
      <c r="I98" s="14"/>
    </row>
    <row r="99" spans="4:9" x14ac:dyDescent="0.3">
      <c r="D99" s="14"/>
      <c r="F99" s="15"/>
      <c r="G99" s="15"/>
      <c r="H99" s="15"/>
      <c r="I99" s="14"/>
    </row>
    <row r="100" spans="4:9" x14ac:dyDescent="0.3">
      <c r="F100" s="14"/>
      <c r="H100" s="15"/>
      <c r="I100" s="15"/>
    </row>
    <row r="101" spans="4:9" x14ac:dyDescent="0.3">
      <c r="F101" s="14"/>
      <c r="H101" s="15"/>
      <c r="I101" s="15"/>
    </row>
    <row r="102" spans="4:9" x14ac:dyDescent="0.3">
      <c r="F102" s="14"/>
      <c r="H102" s="15"/>
      <c r="I102" s="15"/>
    </row>
    <row r="103" spans="4:9" x14ac:dyDescent="0.3">
      <c r="F103" s="14"/>
      <c r="H103" s="15"/>
      <c r="I103" s="15"/>
    </row>
    <row r="104" spans="4:9" x14ac:dyDescent="0.3">
      <c r="F104" s="14"/>
      <c r="H104" s="15"/>
      <c r="I104" s="15"/>
    </row>
    <row r="105" spans="4:9" x14ac:dyDescent="0.3">
      <c r="F105" s="14"/>
      <c r="H105" s="15"/>
      <c r="I105" s="15"/>
    </row>
    <row r="106" spans="4:9" x14ac:dyDescent="0.3">
      <c r="F106" s="14"/>
      <c r="H106" s="15"/>
      <c r="I106" s="15"/>
    </row>
    <row r="107" spans="4:9" x14ac:dyDescent="0.3">
      <c r="F107" s="14"/>
      <c r="H107" s="15"/>
      <c r="I107" s="15"/>
    </row>
    <row r="108" spans="4:9" x14ac:dyDescent="0.3">
      <c r="F108" s="14"/>
      <c r="H108" s="15"/>
      <c r="I108" s="15"/>
    </row>
  </sheetData>
  <dataConsolidate/>
  <pageMargins left="0.7" right="0.7" top="0.75" bottom="0.75" header="0.3" footer="0.3"/>
  <pageSetup scale="63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9A69-A006-4375-BE36-2DF1633E2B8B}">
  <sheetPr codeName="Sheet48"/>
  <dimension ref="B1:B129"/>
  <sheetViews>
    <sheetView showGridLines="0" showRowColHeaders="0" zoomScaleNormal="100" workbookViewId="0">
      <pane ySplit="7" topLeftCell="A42" activePane="bottomLeft" state="frozen"/>
      <selection activeCell="AA26" sqref="AA26"/>
      <selection pane="bottomLeft" activeCell="B27" sqref="B27"/>
    </sheetView>
  </sheetViews>
  <sheetFormatPr defaultColWidth="9.109375" defaultRowHeight="14.4" x14ac:dyDescent="0.3"/>
  <cols>
    <col min="1" max="1" width="9.109375" style="2"/>
    <col min="2" max="2" width="124.44140625" style="2" customWidth="1"/>
    <col min="3" max="16384" width="9.109375" style="2"/>
  </cols>
  <sheetData>
    <row r="1" spans="2:2" customFormat="1" x14ac:dyDescent="0.3"/>
    <row r="2" spans="2:2" customFormat="1" x14ac:dyDescent="0.3"/>
    <row r="3" spans="2:2" customFormat="1" x14ac:dyDescent="0.3"/>
    <row r="4" spans="2:2" customFormat="1" x14ac:dyDescent="0.3"/>
    <row r="5" spans="2:2" customFormat="1" x14ac:dyDescent="0.3"/>
    <row r="6" spans="2:2" customFormat="1" ht="40.049999999999997" customHeight="1" x14ac:dyDescent="0.3"/>
    <row r="7" spans="2:2" customFormat="1" ht="25.05" customHeight="1" x14ac:dyDescent="0.3"/>
    <row r="10" spans="2:2" ht="23.4" x14ac:dyDescent="0.3">
      <c r="B10" s="1" t="s">
        <v>0</v>
      </c>
    </row>
    <row r="11" spans="2:2" ht="15.6" x14ac:dyDescent="0.3">
      <c r="B11" s="3" t="s">
        <v>1</v>
      </c>
    </row>
    <row r="12" spans="2:2" x14ac:dyDescent="0.3">
      <c r="B12" s="4"/>
    </row>
    <row r="13" spans="2:2" ht="18" x14ac:dyDescent="0.3">
      <c r="B13" s="5" t="s">
        <v>2</v>
      </c>
    </row>
    <row r="14" spans="2:2" x14ac:dyDescent="0.3">
      <c r="B14" s="4" t="s">
        <v>3</v>
      </c>
    </row>
    <row r="15" spans="2:2" x14ac:dyDescent="0.3">
      <c r="B15" s="4" t="s">
        <v>4</v>
      </c>
    </row>
    <row r="16" spans="2:2" x14ac:dyDescent="0.3">
      <c r="B16" s="4" t="s">
        <v>5</v>
      </c>
    </row>
    <row r="17" spans="2:2" x14ac:dyDescent="0.3">
      <c r="B17" s="4" t="s">
        <v>6</v>
      </c>
    </row>
    <row r="18" spans="2:2" x14ac:dyDescent="0.3">
      <c r="B18" s="4" t="s">
        <v>7</v>
      </c>
    </row>
    <row r="19" spans="2:2" x14ac:dyDescent="0.3">
      <c r="B19" s="4" t="s">
        <v>8</v>
      </c>
    </row>
    <row r="20" spans="2:2" x14ac:dyDescent="0.3">
      <c r="B20" s="4" t="s">
        <v>9</v>
      </c>
    </row>
    <row r="21" spans="2:2" x14ac:dyDescent="0.3">
      <c r="B21" s="4" t="s">
        <v>10</v>
      </c>
    </row>
    <row r="22" spans="2:2" x14ac:dyDescent="0.3">
      <c r="B22" s="4"/>
    </row>
    <row r="23" spans="2:2" ht="18" x14ac:dyDescent="0.3">
      <c r="B23" s="5" t="s">
        <v>11</v>
      </c>
    </row>
    <row r="24" spans="2:2" x14ac:dyDescent="0.3">
      <c r="B24" s="4" t="s">
        <v>12</v>
      </c>
    </row>
    <row r="25" spans="2:2" x14ac:dyDescent="0.3">
      <c r="B25" s="4" t="s">
        <v>13</v>
      </c>
    </row>
    <row r="26" spans="2:2" x14ac:dyDescent="0.3">
      <c r="B26" s="4" t="s">
        <v>14</v>
      </c>
    </row>
    <row r="27" spans="2:2" x14ac:dyDescent="0.3">
      <c r="B27" s="4" t="s">
        <v>15</v>
      </c>
    </row>
    <row r="28" spans="2:2" x14ac:dyDescent="0.3">
      <c r="B28" s="4" t="s">
        <v>16</v>
      </c>
    </row>
    <row r="29" spans="2:2" x14ac:dyDescent="0.3">
      <c r="B29" s="4" t="s">
        <v>17</v>
      </c>
    </row>
    <row r="30" spans="2:2" x14ac:dyDescent="0.3">
      <c r="B30" s="4" t="s">
        <v>18</v>
      </c>
    </row>
    <row r="31" spans="2:2" x14ac:dyDescent="0.3">
      <c r="B31" s="4" t="s">
        <v>19</v>
      </c>
    </row>
    <row r="32" spans="2:2" x14ac:dyDescent="0.3">
      <c r="B32" s="4" t="s">
        <v>20</v>
      </c>
    </row>
    <row r="33" spans="2:2" x14ac:dyDescent="0.3">
      <c r="B33" s="4" t="s">
        <v>21</v>
      </c>
    </row>
    <row r="34" spans="2:2" x14ac:dyDescent="0.3">
      <c r="B34" s="4" t="s">
        <v>22</v>
      </c>
    </row>
    <row r="35" spans="2:2" x14ac:dyDescent="0.3">
      <c r="B35" s="6" t="s">
        <v>23</v>
      </c>
    </row>
    <row r="36" spans="2:2" x14ac:dyDescent="0.3">
      <c r="B36" s="6" t="s">
        <v>24</v>
      </c>
    </row>
    <row r="37" spans="2:2" x14ac:dyDescent="0.3">
      <c r="B37" s="4"/>
    </row>
    <row r="38" spans="2:2" ht="18" x14ac:dyDescent="0.3">
      <c r="B38" s="5" t="s">
        <v>25</v>
      </c>
    </row>
    <row r="39" spans="2:2" x14ac:dyDescent="0.3">
      <c r="B39" s="4" t="s">
        <v>26</v>
      </c>
    </row>
    <row r="40" spans="2:2" x14ac:dyDescent="0.3">
      <c r="B40" s="4" t="s">
        <v>27</v>
      </c>
    </row>
    <row r="41" spans="2:2" x14ac:dyDescent="0.3">
      <c r="B41" s="4" t="s">
        <v>28</v>
      </c>
    </row>
    <row r="42" spans="2:2" x14ac:dyDescent="0.3">
      <c r="B42" s="4" t="s">
        <v>29</v>
      </c>
    </row>
    <row r="43" spans="2:2" x14ac:dyDescent="0.3">
      <c r="B43" s="4" t="s">
        <v>30</v>
      </c>
    </row>
    <row r="44" spans="2:2" x14ac:dyDescent="0.3">
      <c r="B44" s="4" t="s">
        <v>31</v>
      </c>
    </row>
    <row r="45" spans="2:2" x14ac:dyDescent="0.3">
      <c r="B45" s="4" t="s">
        <v>32</v>
      </c>
    </row>
    <row r="46" spans="2:2" x14ac:dyDescent="0.3">
      <c r="B46" s="4" t="s">
        <v>33</v>
      </c>
    </row>
    <row r="47" spans="2:2" x14ac:dyDescent="0.3">
      <c r="B47" s="4" t="s">
        <v>34</v>
      </c>
    </row>
    <row r="48" spans="2:2" x14ac:dyDescent="0.3">
      <c r="B48" s="4" t="s">
        <v>35</v>
      </c>
    </row>
    <row r="49" spans="2:2" x14ac:dyDescent="0.3">
      <c r="B49" s="6" t="s">
        <v>36</v>
      </c>
    </row>
    <row r="50" spans="2:2" x14ac:dyDescent="0.3">
      <c r="B50" s="6" t="s">
        <v>37</v>
      </c>
    </row>
    <row r="51" spans="2:2" x14ac:dyDescent="0.3">
      <c r="B51" s="4"/>
    </row>
    <row r="52" spans="2:2" ht="18" x14ac:dyDescent="0.3">
      <c r="B52" s="5" t="s">
        <v>38</v>
      </c>
    </row>
    <row r="53" spans="2:2" x14ac:dyDescent="0.3">
      <c r="B53" s="4" t="s">
        <v>39</v>
      </c>
    </row>
    <row r="54" spans="2:2" x14ac:dyDescent="0.3">
      <c r="B54" s="4" t="s">
        <v>40</v>
      </c>
    </row>
    <row r="55" spans="2:2" x14ac:dyDescent="0.3">
      <c r="B55" s="4" t="s">
        <v>41</v>
      </c>
    </row>
    <row r="56" spans="2:2" x14ac:dyDescent="0.3">
      <c r="B56" s="4" t="s">
        <v>42</v>
      </c>
    </row>
    <row r="57" spans="2:2" x14ac:dyDescent="0.3">
      <c r="B57" s="4" t="s">
        <v>43</v>
      </c>
    </row>
    <row r="58" spans="2:2" x14ac:dyDescent="0.3">
      <c r="B58" s="4" t="s">
        <v>44</v>
      </c>
    </row>
    <row r="59" spans="2:2" x14ac:dyDescent="0.3">
      <c r="B59" s="4" t="s">
        <v>45</v>
      </c>
    </row>
    <row r="60" spans="2:2" x14ac:dyDescent="0.3">
      <c r="B60" s="4" t="s">
        <v>46</v>
      </c>
    </row>
    <row r="61" spans="2:2" x14ac:dyDescent="0.3">
      <c r="B61" s="4" t="s">
        <v>47</v>
      </c>
    </row>
    <row r="62" spans="2:2" x14ac:dyDescent="0.3">
      <c r="B62" s="4" t="s">
        <v>48</v>
      </c>
    </row>
    <row r="63" spans="2:2" x14ac:dyDescent="0.3">
      <c r="B63" s="4" t="s">
        <v>49</v>
      </c>
    </row>
    <row r="64" spans="2:2" x14ac:dyDescent="0.3">
      <c r="B64" s="6" t="s">
        <v>50</v>
      </c>
    </row>
    <row r="65" spans="2:2" x14ac:dyDescent="0.3">
      <c r="B65" s="4"/>
    </row>
    <row r="66" spans="2:2" ht="18" x14ac:dyDescent="0.3">
      <c r="B66" s="5" t="s">
        <v>51</v>
      </c>
    </row>
    <row r="67" spans="2:2" x14ac:dyDescent="0.3">
      <c r="B67" s="4" t="s">
        <v>52</v>
      </c>
    </row>
    <row r="68" spans="2:2" x14ac:dyDescent="0.3">
      <c r="B68" s="4" t="s">
        <v>53</v>
      </c>
    </row>
    <row r="69" spans="2:2" x14ac:dyDescent="0.3">
      <c r="B69" s="4" t="s">
        <v>54</v>
      </c>
    </row>
    <row r="70" spans="2:2" x14ac:dyDescent="0.3">
      <c r="B70" s="4" t="s">
        <v>55</v>
      </c>
    </row>
    <row r="71" spans="2:2" x14ac:dyDescent="0.3">
      <c r="B71" s="4" t="s">
        <v>56</v>
      </c>
    </row>
    <row r="72" spans="2:2" x14ac:dyDescent="0.3">
      <c r="B72" s="4" t="s">
        <v>57</v>
      </c>
    </row>
    <row r="73" spans="2:2" x14ac:dyDescent="0.3">
      <c r="B73" s="4" t="s">
        <v>58</v>
      </c>
    </row>
    <row r="74" spans="2:2" x14ac:dyDescent="0.3">
      <c r="B74" s="4" t="s">
        <v>59</v>
      </c>
    </row>
    <row r="75" spans="2:2" x14ac:dyDescent="0.3">
      <c r="B75" s="4" t="s">
        <v>60</v>
      </c>
    </row>
    <row r="76" spans="2:2" x14ac:dyDescent="0.3">
      <c r="B76" s="4"/>
    </row>
    <row r="77" spans="2:2" ht="18" x14ac:dyDescent="0.3">
      <c r="B77" s="5" t="s">
        <v>61</v>
      </c>
    </row>
    <row r="78" spans="2:2" x14ac:dyDescent="0.3">
      <c r="B78" s="4" t="s">
        <v>62</v>
      </c>
    </row>
    <row r="79" spans="2:2" x14ac:dyDescent="0.3">
      <c r="B79" s="4" t="s">
        <v>63</v>
      </c>
    </row>
    <row r="80" spans="2:2" x14ac:dyDescent="0.3">
      <c r="B80" s="4" t="s">
        <v>64</v>
      </c>
    </row>
    <row r="81" spans="2:2" x14ac:dyDescent="0.3">
      <c r="B81" s="4" t="s">
        <v>65</v>
      </c>
    </row>
    <row r="82" spans="2:2" x14ac:dyDescent="0.3">
      <c r="B82" s="4" t="s">
        <v>66</v>
      </c>
    </row>
    <row r="83" spans="2:2" x14ac:dyDescent="0.3">
      <c r="B83" s="4" t="s">
        <v>67</v>
      </c>
    </row>
    <row r="84" spans="2:2" x14ac:dyDescent="0.3">
      <c r="B84" s="4" t="s">
        <v>68</v>
      </c>
    </row>
    <row r="85" spans="2:2" x14ac:dyDescent="0.3">
      <c r="B85" s="4" t="s">
        <v>69</v>
      </c>
    </row>
    <row r="86" spans="2:2" x14ac:dyDescent="0.3">
      <c r="B86" s="4"/>
    </row>
    <row r="87" spans="2:2" ht="18" x14ac:dyDescent="0.3">
      <c r="B87" s="5" t="s">
        <v>70</v>
      </c>
    </row>
    <row r="88" spans="2:2" x14ac:dyDescent="0.3">
      <c r="B88" s="4" t="s">
        <v>71</v>
      </c>
    </row>
    <row r="89" spans="2:2" x14ac:dyDescent="0.3">
      <c r="B89" s="4" t="s">
        <v>72</v>
      </c>
    </row>
    <row r="90" spans="2:2" ht="15.6" x14ac:dyDescent="0.3">
      <c r="B90" s="7" t="s">
        <v>73</v>
      </c>
    </row>
    <row r="91" spans="2:2" x14ac:dyDescent="0.3">
      <c r="B91" s="4" t="s">
        <v>74</v>
      </c>
    </row>
    <row r="92" spans="2:2" x14ac:dyDescent="0.3">
      <c r="B92" s="4" t="s">
        <v>75</v>
      </c>
    </row>
    <row r="93" spans="2:2" x14ac:dyDescent="0.3">
      <c r="B93" s="4"/>
    </row>
    <row r="94" spans="2:2" ht="15.6" x14ac:dyDescent="0.3">
      <c r="B94" s="7" t="s">
        <v>76</v>
      </c>
    </row>
    <row r="95" spans="2:2" x14ac:dyDescent="0.3">
      <c r="B95" s="4" t="s">
        <v>77</v>
      </c>
    </row>
    <row r="96" spans="2:2" x14ac:dyDescent="0.3">
      <c r="B96" s="4" t="s">
        <v>78</v>
      </c>
    </row>
    <row r="97" spans="2:2" x14ac:dyDescent="0.3">
      <c r="B97" s="4" t="s">
        <v>79</v>
      </c>
    </row>
    <row r="98" spans="2:2" x14ac:dyDescent="0.3">
      <c r="B98" s="4" t="s">
        <v>80</v>
      </c>
    </row>
    <row r="99" spans="2:2" x14ac:dyDescent="0.3">
      <c r="B99" s="4" t="s">
        <v>81</v>
      </c>
    </row>
    <row r="100" spans="2:2" x14ac:dyDescent="0.3">
      <c r="B100" s="4"/>
    </row>
    <row r="101" spans="2:2" ht="15.6" x14ac:dyDescent="0.3">
      <c r="B101" s="7" t="s">
        <v>82</v>
      </c>
    </row>
    <row r="102" spans="2:2" x14ac:dyDescent="0.3">
      <c r="B102" s="4" t="s">
        <v>83</v>
      </c>
    </row>
    <row r="103" spans="2:2" x14ac:dyDescent="0.3">
      <c r="B103" s="4" t="s">
        <v>84</v>
      </c>
    </row>
    <row r="104" spans="2:2" x14ac:dyDescent="0.3">
      <c r="B104" s="4" t="s">
        <v>85</v>
      </c>
    </row>
    <row r="105" spans="2:2" x14ac:dyDescent="0.3">
      <c r="B105" s="4" t="s">
        <v>86</v>
      </c>
    </row>
    <row r="106" spans="2:2" x14ac:dyDescent="0.3">
      <c r="B106" s="4" t="s">
        <v>87</v>
      </c>
    </row>
    <row r="107" spans="2:2" x14ac:dyDescent="0.3">
      <c r="B107" s="4" t="s">
        <v>88</v>
      </c>
    </row>
    <row r="108" spans="2:2" x14ac:dyDescent="0.3">
      <c r="B108" s="4" t="s">
        <v>89</v>
      </c>
    </row>
    <row r="109" spans="2:2" x14ac:dyDescent="0.3">
      <c r="B109" s="4" t="s">
        <v>90</v>
      </c>
    </row>
    <row r="110" spans="2:2" x14ac:dyDescent="0.3">
      <c r="B110" s="4"/>
    </row>
    <row r="111" spans="2:2" ht="18" x14ac:dyDescent="0.3">
      <c r="B111" s="5" t="s">
        <v>91</v>
      </c>
    </row>
    <row r="112" spans="2:2" x14ac:dyDescent="0.3">
      <c r="B112" s="4" t="s">
        <v>92</v>
      </c>
    </row>
    <row r="113" spans="2:2" x14ac:dyDescent="0.3">
      <c r="B113" s="4" t="s">
        <v>93</v>
      </c>
    </row>
    <row r="114" spans="2:2" x14ac:dyDescent="0.3">
      <c r="B114" s="4" t="s">
        <v>94</v>
      </c>
    </row>
    <row r="115" spans="2:2" x14ac:dyDescent="0.3">
      <c r="B115" s="4" t="s">
        <v>95</v>
      </c>
    </row>
    <row r="116" spans="2:2" x14ac:dyDescent="0.3">
      <c r="B116" s="4" t="s">
        <v>96</v>
      </c>
    </row>
    <row r="117" spans="2:2" x14ac:dyDescent="0.3">
      <c r="B117" s="4" t="s">
        <v>97</v>
      </c>
    </row>
    <row r="118" spans="2:2" x14ac:dyDescent="0.3">
      <c r="B118" s="4" t="s">
        <v>98</v>
      </c>
    </row>
    <row r="119" spans="2:2" x14ac:dyDescent="0.3">
      <c r="B119" s="4" t="s">
        <v>99</v>
      </c>
    </row>
    <row r="120" spans="2:2" x14ac:dyDescent="0.3">
      <c r="B120" s="4"/>
    </row>
    <row r="121" spans="2:2" ht="18" x14ac:dyDescent="0.3">
      <c r="B121" s="5" t="s">
        <v>100</v>
      </c>
    </row>
    <row r="122" spans="2:2" x14ac:dyDescent="0.3">
      <c r="B122" s="4" t="s">
        <v>101</v>
      </c>
    </row>
    <row r="123" spans="2:2" x14ac:dyDescent="0.3">
      <c r="B123" s="4" t="s">
        <v>102</v>
      </c>
    </row>
    <row r="124" spans="2:2" x14ac:dyDescent="0.3">
      <c r="B124" s="4" t="s">
        <v>103</v>
      </c>
    </row>
    <row r="125" spans="2:2" x14ac:dyDescent="0.3">
      <c r="B125" s="4" t="s">
        <v>104</v>
      </c>
    </row>
    <row r="126" spans="2:2" ht="28.8" x14ac:dyDescent="0.3">
      <c r="B126" s="4" t="s">
        <v>105</v>
      </c>
    </row>
    <row r="127" spans="2:2" x14ac:dyDescent="0.3">
      <c r="B127" s="6" t="s">
        <v>106</v>
      </c>
    </row>
    <row r="128" spans="2:2" x14ac:dyDescent="0.3">
      <c r="B128" s="6" t="s">
        <v>107</v>
      </c>
    </row>
    <row r="129" spans="2:2" x14ac:dyDescent="0.3">
      <c r="B129" s="8" t="s">
        <v>108</v>
      </c>
    </row>
  </sheetData>
  <sheetProtection algorithmName="SHA-512" hashValue="mnep2WMN0v+DWHOr/fBBqlctRn20DsRgrXaZeh4jxzpTofPs622zkNNAkG3u6xeZArvuNATxxoEEWLrX7GPNYw==" saltValue="28QH0SyMfdIverHev8xEaQ==" spinCount="10000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</vt:lpstr>
      <vt:lpstr>PH</vt:lpstr>
      <vt:lpstr>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Miller</dc:creator>
  <cp:lastModifiedBy>Donald Miller</cp:lastModifiedBy>
  <dcterms:created xsi:type="dcterms:W3CDTF">2026-08-15T23:30:09Z</dcterms:created>
  <dcterms:modified xsi:type="dcterms:W3CDTF">2026-08-15T23:30:10Z</dcterms:modified>
</cp:coreProperties>
</file>